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10644" tabRatio="781" firstSheet="4" activeTab="9"/>
  </bookViews>
  <sheets>
    <sheet name="Приложение1" sheetId="1" r:id="rId1"/>
    <sheet name="Приложение2" sheetId="2" r:id="rId2"/>
    <sheet name="Приложение3а" sheetId="3" r:id="rId3"/>
    <sheet name="Приложение3в" sheetId="6" r:id="rId4"/>
    <sheet name="Приложение4" sheetId="4" r:id="rId5"/>
    <sheet name="Приложение5" sheetId="5" r:id="rId6"/>
    <sheet name="Прилож.2 к Стандартам" sheetId="7" r:id="rId7"/>
    <sheet name="Прилож.3 к Стандартам" sheetId="8" r:id="rId8"/>
    <sheet name="Прилож.4 к Стандартам" sheetId="9" r:id="rId9"/>
    <sheet name="Прилож.5 к Стандартам" sheetId="10" r:id="rId10"/>
  </sheets>
  <definedNames>
    <definedName name="_xlnm.Print_Area" localSheetId="1">Приложение2!$A$1:$F$21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0" l="1"/>
  <c r="I17" i="9"/>
  <c r="I15" i="9"/>
  <c r="C14" i="10" l="1"/>
  <c r="I14" i="9"/>
  <c r="F14" i="9"/>
  <c r="C14" i="9"/>
  <c r="E14" i="8"/>
  <c r="D14" i="8"/>
  <c r="C14" i="8"/>
  <c r="F17" i="2" l="1"/>
  <c r="F16" i="2"/>
  <c r="C18" i="4" l="1"/>
  <c r="G31" i="6"/>
  <c r="C23" i="6"/>
  <c r="C18" i="6"/>
  <c r="G24" i="6"/>
  <c r="G29" i="6"/>
  <c r="G27" i="6"/>
  <c r="G26" i="6"/>
  <c r="G22" i="6"/>
  <c r="G21" i="6"/>
  <c r="G19" i="6"/>
  <c r="H18" i="6"/>
  <c r="H19" i="6"/>
  <c r="H21" i="6"/>
  <c r="H22" i="6"/>
  <c r="H24" i="6"/>
  <c r="H26" i="6"/>
  <c r="H27" i="6"/>
  <c r="H29" i="6"/>
  <c r="C18" i="3"/>
  <c r="G18" i="3"/>
  <c r="H18" i="3"/>
  <c r="D32" i="6"/>
  <c r="D26" i="6"/>
  <c r="D23" i="6" s="1"/>
  <c r="D18" i="6" s="1"/>
  <c r="E18" i="6"/>
  <c r="G27" i="3"/>
  <c r="G26" i="3"/>
  <c r="G22" i="3"/>
  <c r="G21" i="3"/>
  <c r="G19" i="3"/>
  <c r="G31" i="3"/>
  <c r="C26" i="3" l="1"/>
  <c r="D26" i="3"/>
  <c r="G29" i="3" l="1"/>
  <c r="G24" i="3" l="1"/>
  <c r="H24" i="3"/>
  <c r="H19" i="3" l="1"/>
  <c r="H29" i="3"/>
  <c r="H27" i="3"/>
  <c r="H26" i="3"/>
  <c r="H22" i="3"/>
  <c r="H21" i="3"/>
  <c r="D32" i="3" l="1"/>
  <c r="D23" i="3"/>
  <c r="D18" i="3" s="1"/>
  <c r="E18" i="3"/>
  <c r="C32" i="6" l="1"/>
  <c r="G18" i="6" l="1"/>
  <c r="C17" i="2"/>
  <c r="G17" i="2" s="1"/>
  <c r="C32" i="3"/>
  <c r="C23" i="3"/>
  <c r="F21" i="6"/>
  <c r="C16" i="2" l="1"/>
  <c r="F21" i="3"/>
  <c r="G16" i="2" l="1"/>
  <c r="G18" i="2" s="1"/>
  <c r="C23" i="4" l="1"/>
</calcChain>
</file>

<file path=xl/sharedStrings.xml><?xml version="1.0" encoding="utf-8"?>
<sst xmlns="http://schemas.openxmlformats.org/spreadsheetml/2006/main" count="534" uniqueCount="218">
  <si>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</si>
  <si>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</si>
  <si>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</si>
  <si>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</si>
  <si>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</si>
  <si>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</si>
  <si>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</si>
  <si>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</si>
  <si>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</si>
  <si>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</t>
  </si>
  <si>
    <t>сетевой организации</t>
  </si>
  <si>
    <t>(заполняется отдельно для территорий городских</t>
  </si>
  <si>
    <t>населенных пунктов и территорий, не относящихся</t>
  </si>
  <si>
    <t>к городским населенным пунктам)</t>
  </si>
  <si>
    <t>N п/п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</si>
  <si>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</si>
  <si>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</si>
  <si>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</si>
  <si>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м</t>
  </si>
  <si>
    <t>Пропускная способность, кВт/Максимальная мощность, кВт</t>
  </si>
  <si>
    <t>Расходы на строительство объекта, тыс. руб.</t>
  </si>
  <si>
    <t>1.</t>
  </si>
  <si>
    <t>Строительство воздушных линий</t>
  </si>
  <si>
    <t>-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</si>
  <si>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</si>
  <si>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</si>
  <si>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</si>
  <si>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</si>
  <si>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</si>
  <si>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</si>
  <si>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</si>
  <si>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</si>
  <si>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...</t>
  </si>
  <si>
    <t>&lt;пообъектная расшифровка&gt;</t>
  </si>
  <si>
    <t>2.</t>
  </si>
  <si>
    <t>Строительство кабельных линий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</si>
  <si>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</si>
  <si>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Одножильные (k = 1) и многожильные (k = 2)</t>
  </si>
  <si>
    <t>Кабели с резиновой и пластмассовой изоляцией (l = 1), бумажной изоляцией (l = 2)</t>
  </si>
  <si>
    <t>3.</t>
  </si>
  <si>
    <t>Строительство пунктов секционирования</t>
  </si>
  <si>
    <t>3.j</t>
  </si>
  <si>
    <t>Реклоузеры (j = 1 распределительные пункты (РП) (j = 2), переключательные пункты (ПП) (j = 3)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</si>
  <si>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</si>
  <si>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</si>
  <si>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</si>
  <si>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</si>
  <si>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</si>
  <si>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</si>
  <si>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</si>
  <si>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</si>
  <si>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</si>
  <si>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500 кВА (l = 4), от 500 до 900 кВА включительно (l = 5), свыше 1000 кВА (l = 6)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</si>
  <si>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</si>
  <si>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</si>
  <si>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</si>
  <si>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</si>
  <si>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</si>
  <si>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</si>
  <si>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6.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</si>
  <si>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</si>
  <si>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</si>
  <si>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</si>
  <si>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Приложение N 2</t>
  </si>
  <si>
    <t>на выполнение мероприятий по технологическому</t>
  </si>
  <si>
    <t>присоединению, предусмотренным подпунктами "а" и "в"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</si>
  <si>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</si>
  <si>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0"/>
        <color theme="1"/>
        <rFont val="Arial"/>
        <family val="2"/>
        <charset val="204"/>
      </rPr>
      <t>1</t>
    </r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</si>
  <si>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</si>
  <si>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</si>
  <si>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</si>
  <si>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</si>
  <si>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</si>
  <si>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</t>
  </si>
  <si>
    <t>Приложение N 3</t>
  </si>
  <si>
    <t>Расчет</t>
  </si>
  <si>
    <t>фактических расходов на выполнение мероприятий</t>
  </si>
  <si>
    <t>по технологическому присоединению, предусмотренных</t>
  </si>
  <si>
    <t>тыс. руб.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</si>
  <si>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</si>
  <si>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</si>
  <si>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</si>
  <si>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</si>
  <si>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</si>
  <si>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</si>
  <si>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</si>
  <si>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</si>
  <si>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</si>
  <si>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</si>
  <si>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</si>
  <si>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</si>
  <si>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</si>
  <si>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</si>
  <si>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</si>
  <si>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</si>
  <si>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</si>
  <si>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</si>
  <si>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</si>
  <si>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</si>
  <si>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</si>
  <si>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</si>
  <si>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</si>
  <si>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</si>
  <si>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</si>
  <si>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</si>
  <si>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</si>
  <si>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</si>
  <si>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</si>
  <si>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</si>
  <si>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</si>
  <si>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</si>
  <si>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</si>
  <si>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</si>
  <si>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</si>
  <si>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</si>
  <si>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</si>
  <si>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</si>
  <si>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Приложение N 4</t>
  </si>
  <si>
    <t>Результаты</t>
  </si>
  <si>
    <t>расчета экономически обоснованных расходов на выполнение</t>
  </si>
  <si>
    <t>мероприятий по технологическому присоединению,</t>
  </si>
  <si>
    <t>предусмотренных подпунктами "а" и "в" пункта 16</t>
  </si>
  <si>
    <t>Методических указаний</t>
  </si>
  <si>
    <t>руб. на одно присоединение</t>
  </si>
  <si>
    <t>1. Подготовка и выдача сетевой организацией технических условий Заявителю</t>
  </si>
  <si>
    <t>Сетевая организация 2</t>
  </si>
  <si>
    <t>N</t>
  </si>
  <si>
    <t>Сетевая организация N</t>
  </si>
  <si>
    <t>2. Проверка сетевой организацией выполнения Заявителем</t>
  </si>
  <si>
    <t>Приложение N 5</t>
  </si>
  <si>
    <t>Сведения</t>
  </si>
  <si>
    <t>о строительстве линий электропередачи при технологическом</t>
  </si>
  <si>
    <t>присоединении энергопринимающих устройств максимальной</t>
  </si>
  <si>
    <t>мощностью менее 8 900 кВт и на уровне напряжения ниже 35 кВ</t>
  </si>
  <si>
    <t>(заполняется раздельно для случаев технологического</t>
  </si>
  <si>
    <t>присоединения на территории городских населенных пунктов</t>
  </si>
  <si>
    <t>и территорий, не относящихся к территориям городских</t>
  </si>
  <si>
    <t>населенных пунктов)</t>
  </si>
  <si>
    <t>Присоединенная максимальная мощность, кВт</t>
  </si>
  <si>
    <t>Сечение провода (диапазон до 25 квадратных мм включительно (m = 1), от 25 до 50 квадратных мм включительно (m = 2), от 50 до 75 квадратных мм включительно (m = 3), от 75 до 100 квадратных мм включительно (m = 4), от 100 до 200 квадратных мм включительно (m = 5), свыше 200 квадратных мм (m = 6))</t>
  </si>
  <si>
    <t>Способ прокладки кабельных линий (в траншеях (j = 1), в блоках (j = 2), в каналах (j = 3), в туннелях и коллекторах (j = 4), в галереях и эстакадах (j = 5))</t>
  </si>
  <si>
    <t>подпунктами "а"  пункта 16 Методических указаний,</t>
  </si>
  <si>
    <t>подпунктами  "в" пункта 16 Методических указаний,</t>
  </si>
  <si>
    <t>Директор</t>
  </si>
  <si>
    <t>ООО "Перспектива"</t>
  </si>
  <si>
    <t>за ______ год</t>
  </si>
  <si>
    <t xml:space="preserve">ООО "Перспектива"           </t>
  </si>
  <si>
    <t>2.1</t>
  </si>
  <si>
    <t>2.1.2</t>
  </si>
  <si>
    <t>2х660</t>
  </si>
  <si>
    <t>в траншее</t>
  </si>
  <si>
    <t>многожильные (3 жилы)</t>
  </si>
  <si>
    <t>2.1.2.2</t>
  </si>
  <si>
    <t>95кв.мм</t>
  </si>
  <si>
    <t>2.1.2.2.4</t>
  </si>
  <si>
    <t>2.1.2.2.2</t>
  </si>
  <si>
    <t>2х(1000/400)</t>
  </si>
  <si>
    <t>с бумажной изоляцией</t>
  </si>
  <si>
    <t xml:space="preserve"> 2х562кВт (2х630кВА)</t>
  </si>
  <si>
    <t>Расходы (руб. за 1кВт)</t>
  </si>
  <si>
    <t>Объект №1</t>
  </si>
  <si>
    <t>Никифоров Е.К.</t>
  </si>
  <si>
    <r>
      <t xml:space="preserve">пункта 16 Методических указаний, за </t>
    </r>
    <r>
      <rPr>
        <b/>
        <sz val="10"/>
        <color theme="1"/>
        <rFont val="Arial"/>
        <family val="2"/>
        <charset val="204"/>
      </rPr>
      <t>2018год</t>
    </r>
  </si>
  <si>
    <t>Данные за предыдущий период регулирования (n-2) 2018 год</t>
  </si>
  <si>
    <t>Данные за год (n-3), предшествующий предыдущему периоду регулирования 2017 год</t>
  </si>
  <si>
    <t>Данные за год (n-4), предшествующий году (n-3)                     2016 год</t>
  </si>
  <si>
    <t>Данные за год (n-3), предшествующий предыдущему периоду регулирования                       2017год</t>
  </si>
  <si>
    <t>Данные за год (n-4), предшествующий году (n-3)                                          2016 год</t>
  </si>
  <si>
    <r>
      <t xml:space="preserve">Данные за предыдущий период регулирования (n-2)                                 </t>
    </r>
    <r>
      <rPr>
        <b/>
        <sz val="10"/>
        <color theme="1"/>
        <rFont val="Arial"/>
        <family val="2"/>
        <charset val="204"/>
      </rPr>
      <t>2018 год</t>
    </r>
  </si>
  <si>
    <r>
      <t xml:space="preserve">Данные за год (n-3), предшествующий предыдущему периоду регулирования                                                </t>
    </r>
    <r>
      <rPr>
        <b/>
        <sz val="10"/>
        <color theme="1"/>
        <rFont val="Arial"/>
        <family val="2"/>
        <charset val="204"/>
      </rPr>
      <t>2017 год</t>
    </r>
  </si>
  <si>
    <r>
      <t xml:space="preserve">Данные за год, предшествующий году (n-3)                                                                </t>
    </r>
    <r>
      <rPr>
        <b/>
        <sz val="10"/>
        <color theme="1"/>
        <rFont val="Arial"/>
        <family val="2"/>
        <charset val="204"/>
      </rPr>
      <t>2016 год</t>
    </r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</si>
  <si>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</si>
  <si>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</si>
  <si>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</si>
  <si>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</si>
  <si>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>ИНФОРМАЦИЯ</t>
  </si>
  <si>
    <t>о фактических средних данных о присоединенных объемах</t>
  </si>
  <si>
    <t>максимальной мощности за 3 предыдущих года</t>
  </si>
  <si>
    <t>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</si>
  <si>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</si>
  <si>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</si>
  <si>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</si>
  <si>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</si>
  <si>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</si>
  <si>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</si>
  <si>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</si>
  <si>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</si>
  <si>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</si>
  <si>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</si>
  <si>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</si>
  <si>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</si>
  <si>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</si>
  <si>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</si>
  <si>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</si>
  <si>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</si>
  <si>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 осуществлении технологического присоединения</t>
  </si>
  <si>
    <t>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</si>
  <si>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</si>
  <si>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</si>
  <si>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</si>
  <si>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</si>
  <si>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</si>
  <si>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</si>
  <si>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</si>
  <si>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</si>
  <si>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</si>
  <si>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</si>
  <si>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</si>
  <si>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</si>
  <si>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</si>
  <si>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</si>
  <si>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</si>
  <si>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--------------------------------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</si>
  <si>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</si>
  <si>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</si>
  <si>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поданных заявках на технологическое присоединение</t>
  </si>
  <si>
    <t>за текущий год</t>
  </si>
  <si>
    <t>Количество заявок (штук)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</si>
</sst>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00000"/>
    <numFmt numFmtId="166" formatCode="0.0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166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2" fontId="1" fillId="0" borderId="3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2" borderId="0" xfId="0" applyFill="1"/>
    <xf numFmtId="166" fontId="0" fillId="0" borderId="0" xfId="0" applyNumberFormat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6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2"/>
    </xf>
    <xf numFmtId="0" fontId="7" fillId="0" borderId="10" xfId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31" zoomScale="60" zoomScaleNormal="60" workbookViewId="0">
      <selection activeCell="G34" sqref="G34"/>
    </sheetView>
  </sheetViews>
  <sheetFormatPr defaultRowHeight="14.4" x14ac:dyDescent="0.3"/>
  <cols>
    <col min="1" max="1" width="8.5546875" customWidth="1"/>
    <col min="2" max="2" width="42.88671875" customWidth="1"/>
    <col min="3" max="3" width="9.33203125" customWidth="1"/>
    <col min="4" max="4" width="12.6640625" customWidth="1"/>
    <col min="5" max="6" width="15.33203125" customWidth="1"/>
    <col min="7" max="7" width="15.44140625" customWidth="1"/>
  </cols>
  <sheetData>
    <row r="1" spans="1:7" x14ac:dyDescent="0.3">
      <c r="G1" s="1" t="s">
        <v>0</v>
      </c>
    </row>
    <row r="2" spans="1:7" x14ac:dyDescent="0.3">
      <c r="G2" s="1" t="s">
        <v>1</v>
      </c>
    </row>
    <row r="3" spans="1:7" x14ac:dyDescent="0.3">
      <c r="G3" s="1" t="s">
        <v>2</v>
      </c>
    </row>
    <row r="4" spans="1:7" x14ac:dyDescent="0.3">
      <c r="G4" s="1" t="s">
        <v>3</v>
      </c>
    </row>
    <row r="5" spans="1:7" x14ac:dyDescent="0.3">
      <c r="G5" s="1" t="s">
        <v>4</v>
      </c>
    </row>
    <row r="6" spans="1:7" x14ac:dyDescent="0.3">
      <c r="G6" s="2"/>
    </row>
    <row r="7" spans="1:7" x14ac:dyDescent="0.3">
      <c r="A7" s="2"/>
    </row>
    <row r="8" spans="1:7" x14ac:dyDescent="0.3">
      <c r="A8" s="61" t="s">
        <v>5</v>
      </c>
      <c r="B8" s="61"/>
      <c r="C8" s="61"/>
      <c r="D8" s="61"/>
      <c r="E8" s="61"/>
      <c r="F8" s="61"/>
      <c r="G8" s="61"/>
    </row>
    <row r="9" spans="1:7" x14ac:dyDescent="0.3">
      <c r="A9" s="61" t="s">
        <v>6</v>
      </c>
      <c r="B9" s="61"/>
      <c r="C9" s="61"/>
      <c r="D9" s="61"/>
      <c r="E9" s="61"/>
      <c r="F9" s="61"/>
      <c r="G9" s="61"/>
    </row>
    <row r="10" spans="1:7" x14ac:dyDescent="0.3">
      <c r="A10" s="61" t="s">
        <v>7</v>
      </c>
      <c r="B10" s="61"/>
      <c r="C10" s="61"/>
      <c r="D10" s="61"/>
      <c r="E10" s="61"/>
      <c r="F10" s="61"/>
      <c r="G10" s="61"/>
    </row>
    <row r="11" spans="1:7" x14ac:dyDescent="0.3">
      <c r="A11" s="61" t="s">
        <v>8</v>
      </c>
      <c r="B11" s="61"/>
      <c r="C11" s="61"/>
      <c r="D11" s="61"/>
      <c r="E11" s="61"/>
      <c r="F11" s="61"/>
      <c r="G11" s="61"/>
    </row>
    <row r="12" spans="1:7" x14ac:dyDescent="0.3">
      <c r="A12" s="61" t="s">
        <v>9</v>
      </c>
      <c r="B12" s="61"/>
      <c r="C12" s="61"/>
      <c r="D12" s="61"/>
      <c r="E12" s="61"/>
      <c r="F12" s="61"/>
      <c r="G12" s="61"/>
    </row>
    <row r="13" spans="1:7" x14ac:dyDescent="0.3">
      <c r="A13" s="61" t="s">
        <v>10</v>
      </c>
      <c r="B13" s="61"/>
      <c r="C13" s="61"/>
      <c r="D13" s="61"/>
      <c r="E13" s="61"/>
      <c r="F13" s="61"/>
      <c r="G13" s="61"/>
    </row>
    <row r="14" spans="1:7" x14ac:dyDescent="0.3">
      <c r="A14" s="2"/>
    </row>
    <row r="15" spans="1:7" x14ac:dyDescent="0.3">
      <c r="A15" s="64" t="s">
        <v>146</v>
      </c>
      <c r="B15" s="64"/>
      <c r="C15" s="64"/>
      <c r="D15" s="64"/>
      <c r="E15" s="64"/>
      <c r="F15" s="64"/>
      <c r="G15" s="64"/>
    </row>
    <row r="16" spans="1:7" x14ac:dyDescent="0.3">
      <c r="A16" s="61" t="s">
        <v>11</v>
      </c>
      <c r="B16" s="61"/>
      <c r="C16" s="61"/>
      <c r="D16" s="61"/>
      <c r="E16" s="61"/>
      <c r="F16" s="61"/>
      <c r="G16" s="61"/>
    </row>
    <row r="17" spans="1:7" x14ac:dyDescent="0.3">
      <c r="A17" s="61" t="s">
        <v>12</v>
      </c>
      <c r="B17" s="61"/>
      <c r="C17" s="61"/>
      <c r="D17" s="61"/>
      <c r="E17" s="61"/>
      <c r="F17" s="61"/>
      <c r="G17" s="61"/>
    </row>
    <row r="18" spans="1:7" x14ac:dyDescent="0.3">
      <c r="A18" s="61" t="s">
        <v>13</v>
      </c>
      <c r="B18" s="61"/>
      <c r="C18" s="61"/>
      <c r="D18" s="61"/>
      <c r="E18" s="61"/>
      <c r="F18" s="61"/>
      <c r="G18" s="61"/>
    </row>
    <row r="19" spans="1:7" ht="15" thickBot="1" x14ac:dyDescent="0.35">
      <c r="A19" s="2"/>
    </row>
    <row r="20" spans="1:7" ht="66.599999999999994" thickBot="1" x14ac:dyDescent="0.35">
      <c r="A20" s="3" t="s">
        <v>14</v>
      </c>
      <c r="B20" s="4" t="s">
        <v>15</v>
      </c>
      <c r="C20" s="4" t="s">
        <v>16</v>
      </c>
      <c r="D20" s="4" t="s">
        <v>17</v>
      </c>
      <c r="E20" s="4" t="s">
        <v>18</v>
      </c>
      <c r="F20" s="4" t="s">
        <v>19</v>
      </c>
      <c r="G20" s="4" t="s">
        <v>20</v>
      </c>
    </row>
    <row r="21" spans="1:7" ht="15" thickBot="1" x14ac:dyDescent="0.35">
      <c r="A21" s="5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  <c r="G21" s="6">
        <v>7</v>
      </c>
    </row>
    <row r="22" spans="1:7" ht="15" thickBot="1" x14ac:dyDescent="0.35">
      <c r="A22" s="5" t="s">
        <v>21</v>
      </c>
      <c r="B22" s="7" t="s">
        <v>22</v>
      </c>
      <c r="C22" s="6" t="s">
        <v>23</v>
      </c>
      <c r="D22" s="6" t="s">
        <v>23</v>
      </c>
      <c r="E22" s="6" t="s">
        <v>23</v>
      </c>
      <c r="F22" s="6" t="s">
        <v>23</v>
      </c>
      <c r="G22" s="6" t="s">
        <v>23</v>
      </c>
    </row>
    <row r="23" spans="1:7" ht="27" thickBot="1" x14ac:dyDescent="0.35">
      <c r="A23" s="5" t="s">
        <v>24</v>
      </c>
      <c r="B23" s="7" t="s">
        <v>25</v>
      </c>
      <c r="C23" s="6" t="s">
        <v>23</v>
      </c>
      <c r="D23" s="6" t="s">
        <v>23</v>
      </c>
      <c r="E23" s="6" t="s">
        <v>23</v>
      </c>
      <c r="F23" s="6" t="s">
        <v>23</v>
      </c>
      <c r="G23" s="6" t="s">
        <v>23</v>
      </c>
    </row>
    <row r="24" spans="1:7" ht="27" thickBot="1" x14ac:dyDescent="0.35">
      <c r="A24" s="5" t="s">
        <v>26</v>
      </c>
      <c r="B24" s="7" t="s">
        <v>27</v>
      </c>
      <c r="C24" s="6" t="s">
        <v>23</v>
      </c>
      <c r="D24" s="6" t="s">
        <v>23</v>
      </c>
      <c r="E24" s="6" t="s">
        <v>23</v>
      </c>
      <c r="F24" s="6" t="s">
        <v>23</v>
      </c>
      <c r="G24" s="6" t="s">
        <v>23</v>
      </c>
    </row>
    <row r="25" spans="1:7" ht="40.200000000000003" thickBot="1" x14ac:dyDescent="0.35">
      <c r="A25" s="5" t="s">
        <v>28</v>
      </c>
      <c r="B25" s="7" t="s">
        <v>29</v>
      </c>
      <c r="C25" s="6" t="s">
        <v>23</v>
      </c>
      <c r="D25" s="6" t="s">
        <v>23</v>
      </c>
      <c r="E25" s="6" t="s">
        <v>23</v>
      </c>
      <c r="F25" s="6" t="s">
        <v>23</v>
      </c>
      <c r="G25" s="6" t="s">
        <v>23</v>
      </c>
    </row>
    <row r="26" spans="1:7" ht="106.2" thickBot="1" x14ac:dyDescent="0.35">
      <c r="A26" s="5" t="s">
        <v>30</v>
      </c>
      <c r="B26" s="7" t="s">
        <v>31</v>
      </c>
      <c r="C26" s="6" t="s">
        <v>23</v>
      </c>
      <c r="D26" s="6" t="s">
        <v>23</v>
      </c>
      <c r="E26" s="6" t="s">
        <v>23</v>
      </c>
      <c r="F26" s="6" t="s">
        <v>23</v>
      </c>
      <c r="G26" s="6" t="s">
        <v>23</v>
      </c>
    </row>
    <row r="27" spans="1:7" ht="15" thickBot="1" x14ac:dyDescent="0.35">
      <c r="A27" s="5" t="s">
        <v>32</v>
      </c>
      <c r="B27" s="7" t="s">
        <v>33</v>
      </c>
      <c r="C27" s="6" t="s">
        <v>23</v>
      </c>
      <c r="D27" s="6" t="s">
        <v>23</v>
      </c>
      <c r="E27" s="6" t="s">
        <v>23</v>
      </c>
      <c r="F27" s="6" t="s">
        <v>23</v>
      </c>
      <c r="G27" s="6" t="s">
        <v>23</v>
      </c>
    </row>
    <row r="28" spans="1:7" ht="15" thickBot="1" x14ac:dyDescent="0.35">
      <c r="A28" s="28" t="s">
        <v>34</v>
      </c>
      <c r="B28" s="29" t="s">
        <v>35</v>
      </c>
      <c r="C28" s="20">
        <v>2017</v>
      </c>
      <c r="D28" s="20">
        <v>6</v>
      </c>
      <c r="E28" s="20" t="s">
        <v>149</v>
      </c>
      <c r="F28" s="20" t="s">
        <v>156</v>
      </c>
      <c r="G28" s="20">
        <v>2987.7146899999998</v>
      </c>
    </row>
    <row r="29" spans="1:7" ht="82.8" customHeight="1" thickBot="1" x14ac:dyDescent="0.35">
      <c r="A29" s="31" t="s">
        <v>147</v>
      </c>
      <c r="B29" s="29" t="s">
        <v>36</v>
      </c>
      <c r="C29" s="65" t="s">
        <v>150</v>
      </c>
      <c r="D29" s="66"/>
      <c r="E29" s="66"/>
      <c r="F29" s="66"/>
      <c r="G29" s="67"/>
    </row>
    <row r="30" spans="1:7" ht="28.2" customHeight="1" thickBot="1" x14ac:dyDescent="0.35">
      <c r="A30" s="31" t="s">
        <v>148</v>
      </c>
      <c r="B30" s="29" t="s">
        <v>37</v>
      </c>
      <c r="C30" s="65" t="s">
        <v>151</v>
      </c>
      <c r="D30" s="66"/>
      <c r="E30" s="66"/>
      <c r="F30" s="66"/>
      <c r="G30" s="67"/>
    </row>
    <row r="31" spans="1:7" ht="27" thickBot="1" x14ac:dyDescent="0.35">
      <c r="A31" s="31" t="s">
        <v>152</v>
      </c>
      <c r="B31" s="29" t="s">
        <v>38</v>
      </c>
      <c r="C31" s="65" t="s">
        <v>157</v>
      </c>
      <c r="D31" s="66"/>
      <c r="E31" s="66"/>
      <c r="F31" s="66"/>
      <c r="G31" s="67"/>
    </row>
    <row r="32" spans="1:7" ht="106.2" thickBot="1" x14ac:dyDescent="0.35">
      <c r="A32" s="31" t="s">
        <v>155</v>
      </c>
      <c r="B32" s="29" t="s">
        <v>31</v>
      </c>
      <c r="C32" s="68" t="s">
        <v>153</v>
      </c>
      <c r="D32" s="69"/>
      <c r="E32" s="69"/>
      <c r="F32" s="69"/>
      <c r="G32" s="70"/>
    </row>
    <row r="33" spans="1:7" ht="15" thickBot="1" x14ac:dyDescent="0.35">
      <c r="A33" s="31" t="s">
        <v>32</v>
      </c>
      <c r="B33" s="36" t="s">
        <v>33</v>
      </c>
      <c r="C33" s="37"/>
      <c r="D33" s="38"/>
      <c r="E33" s="38"/>
      <c r="F33" s="38"/>
      <c r="G33" s="39"/>
    </row>
    <row r="34" spans="1:7" ht="15" thickBot="1" x14ac:dyDescent="0.35">
      <c r="A34" s="31"/>
      <c r="B34" s="29" t="s">
        <v>160</v>
      </c>
      <c r="C34" s="20">
        <v>2017</v>
      </c>
      <c r="D34" s="20">
        <v>6</v>
      </c>
      <c r="E34" s="20" t="s">
        <v>149</v>
      </c>
      <c r="F34" s="20" t="s">
        <v>156</v>
      </c>
      <c r="G34" s="20">
        <v>2987.7146899999998</v>
      </c>
    </row>
    <row r="35" spans="1:7" ht="30" customHeight="1" thickBot="1" x14ac:dyDescent="0.35">
      <c r="A35" s="5" t="s">
        <v>39</v>
      </c>
      <c r="B35" s="7" t="s">
        <v>40</v>
      </c>
      <c r="C35" s="6" t="s">
        <v>23</v>
      </c>
      <c r="D35" s="6" t="s">
        <v>23</v>
      </c>
      <c r="E35" s="6" t="s">
        <v>23</v>
      </c>
      <c r="F35" s="6" t="s">
        <v>23</v>
      </c>
      <c r="G35" s="6" t="s">
        <v>23</v>
      </c>
    </row>
    <row r="36" spans="1:7" ht="40.200000000000003" thickBot="1" x14ac:dyDescent="0.35">
      <c r="A36" s="5" t="s">
        <v>41</v>
      </c>
      <c r="B36" s="7" t="s">
        <v>42</v>
      </c>
      <c r="C36" s="6" t="s">
        <v>23</v>
      </c>
      <c r="D36" s="6" t="s">
        <v>23</v>
      </c>
      <c r="E36" s="6" t="s">
        <v>23</v>
      </c>
      <c r="F36" s="6" t="s">
        <v>23</v>
      </c>
      <c r="G36" s="6" t="s">
        <v>23</v>
      </c>
    </row>
    <row r="37" spans="1:7" ht="66.599999999999994" thickBot="1" x14ac:dyDescent="0.35">
      <c r="A37" s="5" t="s">
        <v>43</v>
      </c>
      <c r="B37" s="7" t="s">
        <v>44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15" thickBot="1" x14ac:dyDescent="0.35">
      <c r="A38" s="5" t="s">
        <v>32</v>
      </c>
      <c r="B38" s="7" t="s">
        <v>33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ht="66.599999999999994" thickBot="1" x14ac:dyDescent="0.35">
      <c r="A39" s="5" t="s">
        <v>45</v>
      </c>
      <c r="B39" s="7" t="s">
        <v>46</v>
      </c>
      <c r="C39" s="6" t="s">
        <v>23</v>
      </c>
      <c r="D39" s="6" t="s">
        <v>23</v>
      </c>
      <c r="E39" s="6" t="s">
        <v>23</v>
      </c>
      <c r="F39" s="6" t="s">
        <v>23</v>
      </c>
      <c r="G39" s="6" t="s">
        <v>23</v>
      </c>
    </row>
    <row r="40" spans="1:7" ht="40.200000000000003" thickBot="1" x14ac:dyDescent="0.35">
      <c r="A40" s="5" t="s">
        <v>47</v>
      </c>
      <c r="B40" s="7" t="s">
        <v>48</v>
      </c>
      <c r="C40" s="6" t="s">
        <v>23</v>
      </c>
      <c r="D40" s="6" t="s">
        <v>23</v>
      </c>
      <c r="E40" s="6" t="s">
        <v>23</v>
      </c>
      <c r="F40" s="6" t="s">
        <v>23</v>
      </c>
      <c r="G40" s="6" t="s">
        <v>23</v>
      </c>
    </row>
    <row r="41" spans="1:7" ht="27" thickBot="1" x14ac:dyDescent="0.35">
      <c r="A41" s="5" t="s">
        <v>49</v>
      </c>
      <c r="B41" s="7" t="s">
        <v>50</v>
      </c>
      <c r="C41" s="6" t="s">
        <v>23</v>
      </c>
      <c r="D41" s="6" t="s">
        <v>23</v>
      </c>
      <c r="E41" s="6" t="s">
        <v>23</v>
      </c>
      <c r="F41" s="6" t="s">
        <v>23</v>
      </c>
      <c r="G41" s="6" t="s">
        <v>23</v>
      </c>
    </row>
    <row r="42" spans="1:7" ht="79.8" thickBot="1" x14ac:dyDescent="0.35">
      <c r="A42" s="5" t="s">
        <v>51</v>
      </c>
      <c r="B42" s="7" t="s">
        <v>52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ht="15" thickBot="1" x14ac:dyDescent="0.35">
      <c r="A43" s="5" t="s">
        <v>32</v>
      </c>
      <c r="B43" s="7" t="s">
        <v>33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 ht="40.200000000000003" thickBot="1" x14ac:dyDescent="0.35">
      <c r="A44" s="5" t="s">
        <v>53</v>
      </c>
      <c r="B44" s="7" t="s">
        <v>54</v>
      </c>
      <c r="C44" s="6" t="s">
        <v>23</v>
      </c>
      <c r="D44" s="6" t="s">
        <v>23</v>
      </c>
      <c r="E44" s="6" t="s">
        <v>23</v>
      </c>
      <c r="F44" s="6" t="s">
        <v>23</v>
      </c>
      <c r="G44" s="6" t="s">
        <v>23</v>
      </c>
    </row>
    <row r="45" spans="1:7" ht="27" thickBot="1" x14ac:dyDescent="0.35">
      <c r="A45" s="5" t="s">
        <v>55</v>
      </c>
      <c r="B45" s="7" t="s">
        <v>56</v>
      </c>
      <c r="C45" s="6" t="s">
        <v>23</v>
      </c>
      <c r="D45" s="6" t="s">
        <v>23</v>
      </c>
      <c r="E45" s="6" t="s">
        <v>23</v>
      </c>
      <c r="F45" s="6" t="s">
        <v>23</v>
      </c>
      <c r="G45" s="6" t="s">
        <v>23</v>
      </c>
    </row>
    <row r="46" spans="1:7" ht="27" thickBot="1" x14ac:dyDescent="0.35">
      <c r="A46" s="5" t="s">
        <v>57</v>
      </c>
      <c r="B46" s="7" t="s">
        <v>50</v>
      </c>
      <c r="C46" s="6" t="s">
        <v>23</v>
      </c>
      <c r="D46" s="6" t="s">
        <v>23</v>
      </c>
      <c r="E46" s="6" t="s">
        <v>23</v>
      </c>
      <c r="F46" s="6" t="s">
        <v>23</v>
      </c>
      <c r="G46" s="6" t="s">
        <v>23</v>
      </c>
    </row>
    <row r="47" spans="1:7" ht="79.8" thickBot="1" x14ac:dyDescent="0.35">
      <c r="A47" s="5" t="s">
        <v>58</v>
      </c>
      <c r="B47" s="7" t="s">
        <v>52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15" thickBot="1" x14ac:dyDescent="0.35">
      <c r="A48" s="5" t="s">
        <v>32</v>
      </c>
      <c r="B48" s="7" t="s">
        <v>33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ht="27" thickBot="1" x14ac:dyDescent="0.35">
      <c r="A49" s="5" t="s">
        <v>59</v>
      </c>
      <c r="B49" s="7" t="s">
        <v>60</v>
      </c>
      <c r="C49" s="6" t="s">
        <v>23</v>
      </c>
      <c r="D49" s="6" t="s">
        <v>23</v>
      </c>
      <c r="E49" s="6" t="s">
        <v>23</v>
      </c>
      <c r="F49" s="6" t="s">
        <v>23</v>
      </c>
      <c r="G49" s="6" t="s">
        <v>23</v>
      </c>
    </row>
    <row r="50" spans="1:7" ht="15" thickBot="1" x14ac:dyDescent="0.35">
      <c r="A50" s="5" t="s">
        <v>61</v>
      </c>
      <c r="B50" s="7" t="s">
        <v>62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ht="15" thickBot="1" x14ac:dyDescent="0.35">
      <c r="A51" s="5" t="s">
        <v>32</v>
      </c>
      <c r="B51" s="7" t="s">
        <v>33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7" spans="1:7" x14ac:dyDescent="0.3">
      <c r="B57" s="62" t="s">
        <v>143</v>
      </c>
      <c r="C57" s="62"/>
      <c r="D57" s="62"/>
      <c r="E57" s="63" t="s">
        <v>161</v>
      </c>
      <c r="F57" s="63"/>
      <c r="G57" s="63"/>
    </row>
  </sheetData>
  <mergeCells count="16">
    <mergeCell ref="B57:D57"/>
    <mergeCell ref="E57:G57"/>
    <mergeCell ref="A15:G15"/>
    <mergeCell ref="A16:G16"/>
    <mergeCell ref="A17:G17"/>
    <mergeCell ref="A18:G18"/>
    <mergeCell ref="C29:G29"/>
    <mergeCell ref="C30:G30"/>
    <mergeCell ref="C31:G31"/>
    <mergeCell ref="C32:G32"/>
    <mergeCell ref="A13:G13"/>
    <mergeCell ref="A8:G8"/>
    <mergeCell ref="A9:G9"/>
    <mergeCell ref="A10:G10"/>
    <mergeCell ref="A11:G11"/>
    <mergeCell ref="A12:G12"/>
  </mergeCells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6" workbookViewId="0">
      <selection activeCell="O30" sqref="O30"/>
    </sheetView>
  </sheetViews>
  <sheetFormatPr defaultRowHeight="14.4" x14ac:dyDescent="0.3"/>
  <cols>
    <col min="1" max="1" width="4.5546875" customWidth="1"/>
    <col min="2" max="2" width="27.88671875" customWidth="1"/>
    <col min="8" max="8" width="15.5546875" customWidth="1"/>
  </cols>
  <sheetData>
    <row r="1" spans="1:8" ht="15.6" x14ac:dyDescent="0.3">
      <c r="A1" s="80" t="s">
        <v>129</v>
      </c>
      <c r="B1" s="80"/>
      <c r="C1" s="80"/>
      <c r="D1" s="80"/>
      <c r="E1" s="80"/>
      <c r="F1" s="80"/>
      <c r="G1" s="80"/>
      <c r="H1" s="80"/>
    </row>
    <row r="2" spans="1:8" ht="15.6" x14ac:dyDescent="0.3">
      <c r="A2" s="80" t="s">
        <v>171</v>
      </c>
      <c r="B2" s="80"/>
      <c r="C2" s="80"/>
      <c r="D2" s="80"/>
      <c r="E2" s="80"/>
      <c r="F2" s="80"/>
      <c r="G2" s="80"/>
      <c r="H2" s="80"/>
    </row>
    <row r="3" spans="1:8" ht="15.6" x14ac:dyDescent="0.3">
      <c r="A3" s="80" t="s">
        <v>172</v>
      </c>
      <c r="B3" s="80"/>
      <c r="C3" s="80"/>
      <c r="D3" s="80"/>
      <c r="E3" s="80"/>
      <c r="F3" s="80"/>
      <c r="G3" s="80"/>
      <c r="H3" s="80"/>
    </row>
    <row r="4" spans="1:8" ht="15.6" x14ac:dyDescent="0.3">
      <c r="A4" s="80" t="s">
        <v>173</v>
      </c>
      <c r="B4" s="80"/>
      <c r="C4" s="80"/>
      <c r="D4" s="80"/>
      <c r="E4" s="80"/>
      <c r="F4" s="80"/>
      <c r="G4" s="80"/>
      <c r="H4" s="80"/>
    </row>
    <row r="5" spans="1:8" ht="15.6" x14ac:dyDescent="0.3">
      <c r="A5" s="51"/>
    </row>
    <row r="6" spans="1:8" ht="15.6" x14ac:dyDescent="0.3">
      <c r="A6" s="80" t="s">
        <v>174</v>
      </c>
      <c r="B6" s="80"/>
      <c r="C6" s="80"/>
      <c r="D6" s="80"/>
      <c r="E6" s="80"/>
      <c r="F6" s="80"/>
      <c r="G6" s="80"/>
      <c r="H6" s="80"/>
    </row>
    <row r="7" spans="1:8" ht="15.6" x14ac:dyDescent="0.3">
      <c r="A7" s="51"/>
    </row>
    <row r="8" spans="1:8" ht="15.6" x14ac:dyDescent="0.3">
      <c r="A8" s="78" t="s">
        <v>175</v>
      </c>
      <c r="B8" s="78"/>
      <c r="C8" s="78"/>
      <c r="D8" s="78"/>
      <c r="E8" s="78"/>
      <c r="F8" s="78"/>
      <c r="G8" s="78"/>
      <c r="H8" s="78"/>
    </row>
    <row r="9" spans="1:8" ht="15.6" x14ac:dyDescent="0.3">
      <c r="A9" s="78" t="s">
        <v>215</v>
      </c>
      <c r="B9" s="78"/>
      <c r="C9" s="78"/>
      <c r="D9" s="78"/>
      <c r="E9" s="78"/>
      <c r="F9" s="78"/>
      <c r="G9" s="78"/>
      <c r="H9" s="78"/>
    </row>
    <row r="10" spans="1:8" ht="15.6" x14ac:dyDescent="0.3">
      <c r="A10" s="78" t="s">
        <v>216</v>
      </c>
      <c r="B10" s="78"/>
      <c r="C10" s="78"/>
      <c r="D10" s="78"/>
      <c r="E10" s="78"/>
      <c r="F10" s="78"/>
      <c r="G10" s="78"/>
      <c r="H10" s="78"/>
    </row>
    <row r="11" spans="1:8" ht="15.6" x14ac:dyDescent="0.3">
      <c r="A11" s="51"/>
    </row>
    <row r="12" spans="1:8" ht="25.2" customHeight="1" x14ac:dyDescent="0.3">
      <c r="A12" s="79"/>
      <c r="B12" s="82" t="s">
        <v>197</v>
      </c>
      <c r="C12" s="82" t="s">
        <v>217</v>
      </c>
      <c r="D12" s="82"/>
      <c r="E12" s="82"/>
      <c r="F12" s="82" t="s">
        <v>199</v>
      </c>
      <c r="G12" s="82"/>
      <c r="H12" s="82"/>
    </row>
    <row r="13" spans="1:8" ht="31.2" x14ac:dyDescent="0.3">
      <c r="A13" s="79"/>
      <c r="B13" s="82"/>
      <c r="C13" s="52" t="s">
        <v>191</v>
      </c>
      <c r="D13" s="52" t="s">
        <v>192</v>
      </c>
      <c r="E13" s="52" t="s">
        <v>201</v>
      </c>
      <c r="F13" s="52" t="s">
        <v>191</v>
      </c>
      <c r="G13" s="52" t="s">
        <v>192</v>
      </c>
      <c r="H13" s="52" t="s">
        <v>201</v>
      </c>
    </row>
    <row r="14" spans="1:8" ht="15.6" x14ac:dyDescent="0.3">
      <c r="A14" s="53" t="s">
        <v>21</v>
      </c>
      <c r="B14" s="53" t="s">
        <v>202</v>
      </c>
      <c r="C14" s="52">
        <f>C15</f>
        <v>5</v>
      </c>
      <c r="D14" s="52">
        <v>0</v>
      </c>
      <c r="E14" s="52">
        <v>0</v>
      </c>
      <c r="F14" s="52">
        <f>F15</f>
        <v>48</v>
      </c>
      <c r="G14" s="52">
        <v>0</v>
      </c>
      <c r="H14" s="52">
        <v>0</v>
      </c>
    </row>
    <row r="15" spans="1:8" ht="15.6" x14ac:dyDescent="0.3">
      <c r="A15" s="79"/>
      <c r="B15" s="57" t="s">
        <v>203</v>
      </c>
      <c r="C15" s="82">
        <v>5</v>
      </c>
      <c r="D15" s="52">
        <v>0</v>
      </c>
      <c r="E15" s="52">
        <v>0</v>
      </c>
      <c r="F15" s="82">
        <v>48</v>
      </c>
      <c r="G15" s="52">
        <v>0</v>
      </c>
      <c r="H15" s="52">
        <v>0</v>
      </c>
    </row>
    <row r="16" spans="1:8" ht="14.4" customHeight="1" x14ac:dyDescent="0.3">
      <c r="A16" s="79"/>
      <c r="B16" s="58" t="s">
        <v>204</v>
      </c>
      <c r="C16" s="82"/>
      <c r="D16" s="52">
        <v>0</v>
      </c>
      <c r="E16" s="52">
        <v>0</v>
      </c>
      <c r="F16" s="82"/>
      <c r="G16" s="52">
        <v>0</v>
      </c>
      <c r="H16" s="52">
        <v>0</v>
      </c>
    </row>
    <row r="17" spans="1:8" ht="15.6" x14ac:dyDescent="0.3">
      <c r="A17" s="53" t="s">
        <v>34</v>
      </c>
      <c r="B17" s="53" t="s">
        <v>205</v>
      </c>
      <c r="C17" s="52">
        <v>5</v>
      </c>
      <c r="D17" s="52">
        <v>0</v>
      </c>
      <c r="E17" s="52">
        <v>0</v>
      </c>
      <c r="F17" s="52">
        <v>210</v>
      </c>
      <c r="G17" s="52">
        <v>0</v>
      </c>
      <c r="H17" s="52">
        <v>0</v>
      </c>
    </row>
    <row r="18" spans="1:8" ht="15.6" x14ac:dyDescent="0.3">
      <c r="A18" s="79"/>
      <c r="B18" s="57" t="s">
        <v>203</v>
      </c>
      <c r="C18" s="82">
        <v>1</v>
      </c>
      <c r="D18" s="82">
        <v>0</v>
      </c>
      <c r="E18" s="82">
        <v>0</v>
      </c>
      <c r="F18" s="82">
        <v>80</v>
      </c>
      <c r="G18" s="82">
        <v>0</v>
      </c>
      <c r="H18" s="82">
        <v>0</v>
      </c>
    </row>
    <row r="19" spans="1:8" ht="14.4" customHeight="1" x14ac:dyDescent="0.3">
      <c r="A19" s="79"/>
      <c r="B19" s="58" t="s">
        <v>206</v>
      </c>
      <c r="C19" s="82"/>
      <c r="D19" s="82"/>
      <c r="E19" s="82"/>
      <c r="F19" s="82"/>
      <c r="G19" s="82"/>
      <c r="H19" s="82"/>
    </row>
    <row r="20" spans="1:8" ht="31.2" x14ac:dyDescent="0.3">
      <c r="A20" s="53" t="s">
        <v>39</v>
      </c>
      <c r="B20" s="53" t="s">
        <v>207</v>
      </c>
      <c r="C20" s="52">
        <v>0</v>
      </c>
      <c r="D20" s="52">
        <v>1</v>
      </c>
      <c r="E20" s="52">
        <v>0</v>
      </c>
      <c r="F20" s="52">
        <v>0</v>
      </c>
      <c r="G20" s="52">
        <v>310</v>
      </c>
      <c r="H20" s="52">
        <v>0</v>
      </c>
    </row>
    <row r="21" spans="1:8" ht="15.6" x14ac:dyDescent="0.3">
      <c r="A21" s="79"/>
      <c r="B21" s="57" t="s">
        <v>203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</row>
    <row r="22" spans="1:8" ht="31.2" x14ac:dyDescent="0.3">
      <c r="A22" s="79"/>
      <c r="B22" s="57" t="s">
        <v>208</v>
      </c>
      <c r="C22" s="82"/>
      <c r="D22" s="82"/>
      <c r="E22" s="82"/>
      <c r="F22" s="82"/>
      <c r="G22" s="82"/>
      <c r="H22" s="82"/>
    </row>
    <row r="23" spans="1:8" ht="31.2" x14ac:dyDescent="0.3">
      <c r="A23" s="53" t="s">
        <v>45</v>
      </c>
      <c r="B23" s="53" t="s">
        <v>209</v>
      </c>
      <c r="C23" s="52">
        <v>0</v>
      </c>
      <c r="D23" s="52">
        <v>1</v>
      </c>
      <c r="E23" s="52">
        <v>0</v>
      </c>
      <c r="F23" s="52">
        <v>0</v>
      </c>
      <c r="G23" s="52">
        <v>2400</v>
      </c>
      <c r="H23" s="52">
        <v>0</v>
      </c>
    </row>
    <row r="24" spans="1:8" ht="15.6" x14ac:dyDescent="0.3">
      <c r="A24" s="79"/>
      <c r="B24" s="57" t="s">
        <v>203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</row>
    <row r="25" spans="1:8" ht="31.2" x14ac:dyDescent="0.3">
      <c r="A25" s="79"/>
      <c r="B25" s="57" t="s">
        <v>208</v>
      </c>
      <c r="C25" s="82"/>
      <c r="D25" s="82"/>
      <c r="E25" s="82"/>
      <c r="F25" s="82"/>
      <c r="G25" s="82"/>
      <c r="H25" s="82"/>
    </row>
    <row r="26" spans="1:8" ht="15.6" x14ac:dyDescent="0.3">
      <c r="A26" s="53" t="s">
        <v>53</v>
      </c>
      <c r="B26" s="53" t="s">
        <v>210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</row>
    <row r="27" spans="1:8" ht="15.6" x14ac:dyDescent="0.3">
      <c r="A27" s="79"/>
      <c r="B27" s="57" t="s">
        <v>203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</row>
    <row r="28" spans="1:8" ht="31.2" x14ac:dyDescent="0.3">
      <c r="A28" s="79"/>
      <c r="B28" s="57" t="s">
        <v>208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</row>
    <row r="29" spans="1:8" ht="15.6" x14ac:dyDescent="0.3">
      <c r="A29" s="53" t="s">
        <v>59</v>
      </c>
      <c r="B29" s="53" t="s">
        <v>211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</row>
    <row r="30" spans="1:8" ht="15.6" x14ac:dyDescent="0.3">
      <c r="A30" s="51"/>
    </row>
    <row r="31" spans="1:8" ht="15.6" x14ac:dyDescent="0.3">
      <c r="A31" s="78" t="s">
        <v>212</v>
      </c>
      <c r="B31" s="78"/>
      <c r="C31" s="78"/>
      <c r="D31" s="78"/>
      <c r="E31" s="78"/>
      <c r="F31" s="78"/>
      <c r="G31" s="78"/>
      <c r="H31" s="78"/>
    </row>
    <row r="32" spans="1:8" ht="15.6" x14ac:dyDescent="0.3">
      <c r="A32" s="81" t="s">
        <v>213</v>
      </c>
      <c r="B32" s="81"/>
      <c r="C32" s="81"/>
      <c r="D32" s="81"/>
      <c r="E32" s="81"/>
      <c r="F32" s="81"/>
      <c r="G32" s="81"/>
      <c r="H32" s="81"/>
    </row>
    <row r="33" spans="1:8" ht="15.6" x14ac:dyDescent="0.3">
      <c r="A33" s="81" t="s">
        <v>214</v>
      </c>
      <c r="B33" s="81"/>
      <c r="C33" s="81"/>
      <c r="D33" s="81"/>
      <c r="E33" s="81"/>
      <c r="F33" s="81"/>
      <c r="G33" s="81"/>
      <c r="H33" s="81"/>
    </row>
    <row r="34" spans="1:8" ht="15.6" x14ac:dyDescent="0.3">
      <c r="A34" s="59"/>
    </row>
  </sheetData>
  <mergeCells count="40">
    <mergeCell ref="A8:H8"/>
    <mergeCell ref="A1:H1"/>
    <mergeCell ref="A2:H2"/>
    <mergeCell ref="A3:H3"/>
    <mergeCell ref="A4:H4"/>
    <mergeCell ref="A6:H6"/>
    <mergeCell ref="H18:H19"/>
    <mergeCell ref="A15:A16"/>
    <mergeCell ref="C15:C16"/>
    <mergeCell ref="F15:F16"/>
    <mergeCell ref="A9:H9"/>
    <mergeCell ref="A10:H10"/>
    <mergeCell ref="A12:A13"/>
    <mergeCell ref="B12:B13"/>
    <mergeCell ref="C12:E12"/>
    <mergeCell ref="F12:H12"/>
    <mergeCell ref="F21:F22"/>
    <mergeCell ref="G21:G22"/>
    <mergeCell ref="A18:A19"/>
    <mergeCell ref="C18:C19"/>
    <mergeCell ref="D18:D19"/>
    <mergeCell ref="E18:E19"/>
    <mergeCell ref="F18:F19"/>
    <mergeCell ref="G18:G19"/>
    <mergeCell ref="A31:H31"/>
    <mergeCell ref="A32:H32"/>
    <mergeCell ref="A33:H33"/>
    <mergeCell ref="A27:A28"/>
    <mergeCell ref="H21:H22"/>
    <mergeCell ref="A24:A25"/>
    <mergeCell ref="C24:C25"/>
    <mergeCell ref="D24:D25"/>
    <mergeCell ref="E24:E25"/>
    <mergeCell ref="F24:F25"/>
    <mergeCell ref="G24:G25"/>
    <mergeCell ref="H24:H25"/>
    <mergeCell ref="A21:A22"/>
    <mergeCell ref="C21:C22"/>
    <mergeCell ref="D21:D22"/>
    <mergeCell ref="E21:E22"/>
  </mergeCells>
  <hyperlinks>
    <hyperlink ref="B16" location="Par2224" tooltip="&lt;*&gt; Заявители, оплачивающие технологическое присоединение своих энергопринимающих устройств в размере не более 550 рублей." display="Par2224"/>
    <hyperlink ref="B19" location="Par2225" tooltip="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" display="Par22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="60" zoomScaleNormal="100" workbookViewId="0">
      <selection activeCell="J17" sqref="J17"/>
    </sheetView>
  </sheetViews>
  <sheetFormatPr defaultRowHeight="14.4" x14ac:dyDescent="0.3"/>
  <cols>
    <col min="1" max="1" width="5.88671875" customWidth="1"/>
    <col min="2" max="2" width="15.88671875" customWidth="1"/>
    <col min="3" max="3" width="14.109375" customWidth="1"/>
    <col min="4" max="4" width="16.44140625" customWidth="1"/>
    <col min="5" max="5" width="14.88671875" customWidth="1"/>
    <col min="6" max="6" width="16" customWidth="1"/>
    <col min="7" max="7" width="11.44140625" customWidth="1"/>
    <col min="8" max="8" width="16.33203125" customWidth="1"/>
    <col min="10" max="10" width="12.5546875" customWidth="1"/>
  </cols>
  <sheetData>
    <row r="1" spans="1:7" x14ac:dyDescent="0.3">
      <c r="F1" s="1" t="s">
        <v>63</v>
      </c>
    </row>
    <row r="2" spans="1:7" x14ac:dyDescent="0.3">
      <c r="F2" s="1" t="s">
        <v>1</v>
      </c>
    </row>
    <row r="3" spans="1:7" x14ac:dyDescent="0.3">
      <c r="F3" s="1" t="s">
        <v>2</v>
      </c>
    </row>
    <row r="4" spans="1:7" x14ac:dyDescent="0.3">
      <c r="F4" s="1" t="s">
        <v>3</v>
      </c>
    </row>
    <row r="5" spans="1:7" x14ac:dyDescent="0.3">
      <c r="F5" s="1" t="s">
        <v>4</v>
      </c>
    </row>
    <row r="6" spans="1:7" x14ac:dyDescent="0.3">
      <c r="F6" s="2"/>
    </row>
    <row r="7" spans="1:7" x14ac:dyDescent="0.3">
      <c r="A7" s="2"/>
    </row>
    <row r="8" spans="1:7" x14ac:dyDescent="0.3">
      <c r="A8" s="61" t="s">
        <v>5</v>
      </c>
      <c r="B8" s="61"/>
      <c r="C8" s="61"/>
      <c r="D8" s="61"/>
      <c r="E8" s="61"/>
      <c r="F8" s="61"/>
    </row>
    <row r="9" spans="1:7" x14ac:dyDescent="0.3">
      <c r="A9" s="61" t="s">
        <v>64</v>
      </c>
      <c r="B9" s="61"/>
      <c r="C9" s="61"/>
      <c r="D9" s="61"/>
      <c r="E9" s="61"/>
      <c r="F9" s="61"/>
    </row>
    <row r="10" spans="1:7" x14ac:dyDescent="0.3">
      <c r="A10" s="61" t="s">
        <v>65</v>
      </c>
      <c r="B10" s="61"/>
      <c r="C10" s="61"/>
      <c r="D10" s="61"/>
      <c r="E10" s="61"/>
      <c r="F10" s="61"/>
    </row>
    <row r="11" spans="1:7" x14ac:dyDescent="0.3">
      <c r="A11" s="61" t="s">
        <v>162</v>
      </c>
      <c r="B11" s="61"/>
      <c r="C11" s="61"/>
      <c r="D11" s="61"/>
      <c r="E11" s="61"/>
      <c r="F11" s="61"/>
    </row>
    <row r="12" spans="1:7" ht="15" thickBot="1" x14ac:dyDescent="0.35">
      <c r="A12" s="2"/>
    </row>
    <row r="13" spans="1:7" ht="41.25" customHeight="1" thickBot="1" x14ac:dyDescent="0.35">
      <c r="A13" s="72" t="s">
        <v>14</v>
      </c>
      <c r="B13" s="72" t="s">
        <v>66</v>
      </c>
      <c r="C13" s="74" t="s">
        <v>67</v>
      </c>
      <c r="D13" s="75"/>
      <c r="E13" s="76"/>
      <c r="F13" s="72" t="s">
        <v>68</v>
      </c>
      <c r="G13" s="77" t="s">
        <v>159</v>
      </c>
    </row>
    <row r="14" spans="1:7" ht="53.4" thickBot="1" x14ac:dyDescent="0.35">
      <c r="A14" s="73"/>
      <c r="B14" s="73"/>
      <c r="C14" s="6" t="s">
        <v>69</v>
      </c>
      <c r="D14" s="6" t="s">
        <v>70</v>
      </c>
      <c r="E14" s="6" t="s">
        <v>71</v>
      </c>
      <c r="F14" s="73"/>
      <c r="G14" s="77"/>
    </row>
    <row r="15" spans="1:7" ht="15" thickBot="1" x14ac:dyDescent="0.35">
      <c r="A15" s="5">
        <v>1</v>
      </c>
      <c r="B15" s="6">
        <v>2</v>
      </c>
      <c r="C15" s="6">
        <v>3</v>
      </c>
      <c r="D15" s="6">
        <v>4</v>
      </c>
      <c r="E15" s="6">
        <v>5</v>
      </c>
      <c r="F15" s="30">
        <v>6</v>
      </c>
      <c r="G15" s="34"/>
    </row>
    <row r="16" spans="1:7" ht="79.8" thickBot="1" x14ac:dyDescent="0.35">
      <c r="A16" s="5" t="s">
        <v>21</v>
      </c>
      <c r="B16" s="8" t="s">
        <v>72</v>
      </c>
      <c r="C16" s="20">
        <f>Приложение3а!C18*1000</f>
        <v>35200.302000000003</v>
      </c>
      <c r="D16" s="6">
        <v>8</v>
      </c>
      <c r="E16" s="6">
        <v>3135</v>
      </c>
      <c r="F16" s="35">
        <f>C16/D16</f>
        <v>4400.0377500000004</v>
      </c>
      <c r="G16" s="34">
        <f>C16/E16</f>
        <v>11.228166507177034</v>
      </c>
    </row>
    <row r="17" spans="1:7" ht="87" customHeight="1" thickBot="1" x14ac:dyDescent="0.35">
      <c r="A17" s="5" t="s">
        <v>34</v>
      </c>
      <c r="B17" s="8" t="s">
        <v>73</v>
      </c>
      <c r="C17" s="20">
        <f>Приложение3в!C18*1000</f>
        <v>82134.038</v>
      </c>
      <c r="D17" s="6">
        <v>8</v>
      </c>
      <c r="E17" s="6">
        <v>3135</v>
      </c>
      <c r="F17" s="35">
        <f>C17/D17</f>
        <v>10266.75475</v>
      </c>
      <c r="G17" s="34">
        <f>C17/E17</f>
        <v>26.19905518341308</v>
      </c>
    </row>
    <row r="18" spans="1:7" x14ac:dyDescent="0.3">
      <c r="A18" s="2"/>
      <c r="G18" s="33">
        <f>G16+G17</f>
        <v>37.427221690590116</v>
      </c>
    </row>
    <row r="21" spans="1:7" x14ac:dyDescent="0.3">
      <c r="A21" s="63" t="s">
        <v>143</v>
      </c>
      <c r="B21" s="63"/>
      <c r="D21" s="12"/>
      <c r="E21" s="71" t="s">
        <v>161</v>
      </c>
      <c r="F21" s="71"/>
    </row>
  </sheetData>
  <mergeCells count="11">
    <mergeCell ref="G13:G14"/>
    <mergeCell ref="A8:F8"/>
    <mergeCell ref="A9:F9"/>
    <mergeCell ref="A10:F10"/>
    <mergeCell ref="A11:F11"/>
    <mergeCell ref="A21:B21"/>
    <mergeCell ref="E21:F21"/>
    <mergeCell ref="A13:A14"/>
    <mergeCell ref="B13:B14"/>
    <mergeCell ref="C13:E13"/>
    <mergeCell ref="F13:F14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BreakPreview" zoomScale="60" zoomScaleNormal="100" workbookViewId="0">
      <selection activeCell="J22" sqref="J22"/>
    </sheetView>
  </sheetViews>
  <sheetFormatPr defaultRowHeight="14.4" x14ac:dyDescent="0.3"/>
  <cols>
    <col min="1" max="1" width="7.44140625" customWidth="1"/>
    <col min="2" max="2" width="22.88671875" customWidth="1"/>
    <col min="3" max="3" width="19.88671875" customWidth="1"/>
    <col min="4" max="4" width="19.33203125" customWidth="1"/>
    <col min="5" max="5" width="18.88671875" customWidth="1"/>
    <col min="6" max="6" width="8.88671875" customWidth="1"/>
    <col min="7" max="7" width="15" customWidth="1"/>
    <col min="8" max="8" width="13" customWidth="1"/>
    <col min="9" max="9" width="16.109375" customWidth="1"/>
  </cols>
  <sheetData>
    <row r="1" spans="1:5" x14ac:dyDescent="0.3">
      <c r="E1" s="1" t="s">
        <v>74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3</v>
      </c>
    </row>
    <row r="5" spans="1:5" x14ac:dyDescent="0.3">
      <c r="E5" s="1" t="s">
        <v>4</v>
      </c>
    </row>
    <row r="6" spans="1:5" x14ac:dyDescent="0.3">
      <c r="E6" s="2"/>
    </row>
    <row r="7" spans="1:5" x14ac:dyDescent="0.3">
      <c r="A7" s="2"/>
    </row>
    <row r="8" spans="1:5" x14ac:dyDescent="0.3">
      <c r="A8" s="61" t="s">
        <v>75</v>
      </c>
      <c r="B8" s="61"/>
      <c r="C8" s="61"/>
      <c r="D8" s="61"/>
      <c r="E8" s="61"/>
    </row>
    <row r="9" spans="1:5" x14ac:dyDescent="0.3">
      <c r="A9" s="61" t="s">
        <v>76</v>
      </c>
      <c r="B9" s="61"/>
      <c r="C9" s="61"/>
      <c r="D9" s="61"/>
      <c r="E9" s="61"/>
    </row>
    <row r="10" spans="1:5" x14ac:dyDescent="0.3">
      <c r="A10" s="61" t="s">
        <v>77</v>
      </c>
      <c r="B10" s="61"/>
      <c r="C10" s="61"/>
      <c r="D10" s="61"/>
      <c r="E10" s="61"/>
    </row>
    <row r="11" spans="1:5" x14ac:dyDescent="0.3">
      <c r="A11" s="61" t="s">
        <v>141</v>
      </c>
      <c r="B11" s="61"/>
      <c r="C11" s="61"/>
      <c r="D11" s="61"/>
      <c r="E11" s="61"/>
    </row>
    <row r="12" spans="1:5" x14ac:dyDescent="0.3">
      <c r="A12" s="61" t="s">
        <v>145</v>
      </c>
      <c r="B12" s="61"/>
      <c r="C12" s="61"/>
      <c r="D12" s="61"/>
      <c r="E12" s="61"/>
    </row>
    <row r="13" spans="1:5" x14ac:dyDescent="0.3">
      <c r="A13" s="2"/>
    </row>
    <row r="14" spans="1:5" x14ac:dyDescent="0.3">
      <c r="A14" s="2"/>
    </row>
    <row r="15" spans="1:5" ht="15" thickBot="1" x14ac:dyDescent="0.35">
      <c r="E15" s="1" t="s">
        <v>78</v>
      </c>
    </row>
    <row r="16" spans="1:5" ht="79.8" thickBot="1" x14ac:dyDescent="0.35">
      <c r="A16" s="3" t="s">
        <v>14</v>
      </c>
      <c r="B16" s="4" t="s">
        <v>79</v>
      </c>
      <c r="C16" s="4" t="s">
        <v>163</v>
      </c>
      <c r="D16" s="4" t="s">
        <v>164</v>
      </c>
      <c r="E16" s="4" t="s">
        <v>165</v>
      </c>
    </row>
    <row r="17" spans="1:9" ht="15" thickBot="1" x14ac:dyDescent="0.35">
      <c r="A17" s="5">
        <v>1</v>
      </c>
      <c r="B17" s="6">
        <v>2</v>
      </c>
      <c r="C17" s="3">
        <v>3</v>
      </c>
      <c r="D17" s="6">
        <v>4</v>
      </c>
      <c r="E17" s="6">
        <v>5</v>
      </c>
      <c r="G17" s="42">
        <v>2018</v>
      </c>
      <c r="H17" s="42">
        <v>2017</v>
      </c>
    </row>
    <row r="18" spans="1:9" ht="66.599999999999994" thickBot="1" x14ac:dyDescent="0.35">
      <c r="A18" s="3" t="s">
        <v>21</v>
      </c>
      <c r="B18" s="18" t="s">
        <v>80</v>
      </c>
      <c r="C18" s="27">
        <f>C19+C20+C21+C22+C23+C32</f>
        <v>35.200302000000001</v>
      </c>
      <c r="D18" s="27">
        <f>D19+D20+D21+D22+D23+D32</f>
        <v>56.756372999999996</v>
      </c>
      <c r="E18" s="27">
        <f>E19+E20+E21+E22+E23+E32</f>
        <v>80.003940000000014</v>
      </c>
      <c r="G18">
        <f>C18/30*100</f>
        <v>117.33434</v>
      </c>
      <c r="H18">
        <f>D18/30*100</f>
        <v>189.18790999999999</v>
      </c>
    </row>
    <row r="19" spans="1:9" ht="27" thickBot="1" x14ac:dyDescent="0.35">
      <c r="A19" s="5" t="s">
        <v>81</v>
      </c>
      <c r="B19" s="8" t="s">
        <v>82</v>
      </c>
      <c r="C19" s="25">
        <v>3.5234999999999999</v>
      </c>
      <c r="D19" s="25">
        <v>1.006707</v>
      </c>
      <c r="E19" s="20">
        <v>14.792020000000001</v>
      </c>
      <c r="G19">
        <f>11.745*0.3</f>
        <v>3.5234999999999999</v>
      </c>
      <c r="H19" s="43">
        <f>3.35569*0.3</f>
        <v>1.006707</v>
      </c>
    </row>
    <row r="20" spans="1:9" ht="27" thickBot="1" x14ac:dyDescent="0.35">
      <c r="A20" s="5" t="s">
        <v>83</v>
      </c>
      <c r="B20" s="8" t="s">
        <v>84</v>
      </c>
      <c r="C20" s="20">
        <v>0</v>
      </c>
      <c r="D20" s="20">
        <v>0</v>
      </c>
      <c r="E20" s="20">
        <v>0</v>
      </c>
    </row>
    <row r="21" spans="1:9" ht="15" thickBot="1" x14ac:dyDescent="0.35">
      <c r="A21" s="5" t="s">
        <v>85</v>
      </c>
      <c r="B21" s="8" t="s">
        <v>86</v>
      </c>
      <c r="C21" s="25">
        <v>23.196000000000002</v>
      </c>
      <c r="D21" s="20">
        <v>21.646826999999998</v>
      </c>
      <c r="E21" s="20">
        <v>42.285429999999998</v>
      </c>
      <c r="F21">
        <f>D21*100/140.95142</f>
        <v>15.357650884255012</v>
      </c>
      <c r="G21" s="44">
        <f>77.32*0.3</f>
        <v>23.195999999999998</v>
      </c>
      <c r="H21">
        <f>72156.09*0.3/1000</f>
        <v>21.646826999999998</v>
      </c>
    </row>
    <row r="22" spans="1:9" ht="27" thickBot="1" x14ac:dyDescent="0.35">
      <c r="A22" s="5" t="s">
        <v>87</v>
      </c>
      <c r="B22" s="8" t="s">
        <v>88</v>
      </c>
      <c r="C22" s="20">
        <v>7.0514999999999999</v>
      </c>
      <c r="D22" s="20">
        <v>6.5671559999999998</v>
      </c>
      <c r="E22" s="20">
        <v>12.85477</v>
      </c>
      <c r="G22">
        <f>23.505*0.3</f>
        <v>7.0514999999999999</v>
      </c>
      <c r="H22" s="43">
        <f>21.89052*0.3</f>
        <v>6.5671559999999998</v>
      </c>
    </row>
    <row r="23" spans="1:9" ht="27" thickBot="1" x14ac:dyDescent="0.35">
      <c r="A23" s="5" t="s">
        <v>89</v>
      </c>
      <c r="B23" s="8" t="s">
        <v>90</v>
      </c>
      <c r="C23" s="25">
        <f>C24+C25+C26</f>
        <v>1.4293020000000001</v>
      </c>
      <c r="D23" s="25">
        <f>D24+D25+D26</f>
        <v>27.535682999999999</v>
      </c>
      <c r="E23" s="20">
        <v>10.06324</v>
      </c>
    </row>
    <row r="24" spans="1:9" ht="40.200000000000003" thickBot="1" x14ac:dyDescent="0.35">
      <c r="A24" s="5" t="s">
        <v>91</v>
      </c>
      <c r="B24" s="8" t="s">
        <v>92</v>
      </c>
      <c r="C24" s="20">
        <v>0</v>
      </c>
      <c r="D24" s="20">
        <v>24.002147999999998</v>
      </c>
      <c r="E24" s="20">
        <v>0</v>
      </c>
      <c r="G24">
        <f>0*0.3</f>
        <v>0</v>
      </c>
      <c r="H24">
        <f>(80+0.00716)*0.3</f>
        <v>24.002147999999998</v>
      </c>
    </row>
    <row r="25" spans="1:9" ht="66.599999999999994" thickBot="1" x14ac:dyDescent="0.35">
      <c r="A25" s="5" t="s">
        <v>93</v>
      </c>
      <c r="B25" s="8" t="s">
        <v>94</v>
      </c>
      <c r="C25" s="20">
        <v>0</v>
      </c>
      <c r="D25" s="20">
        <v>0</v>
      </c>
      <c r="E25" s="20">
        <v>0</v>
      </c>
    </row>
    <row r="26" spans="1:9" ht="40.200000000000003" thickBot="1" x14ac:dyDescent="0.35">
      <c r="A26" s="5" t="s">
        <v>95</v>
      </c>
      <c r="B26" s="8" t="s">
        <v>96</v>
      </c>
      <c r="C26" s="25">
        <f>C27+C28+C29+C30+C31</f>
        <v>1.4293020000000001</v>
      </c>
      <c r="D26" s="25">
        <f>D27+D28+D29+D30+D31</f>
        <v>3.5335350000000001</v>
      </c>
      <c r="E26" s="20">
        <v>10.06324</v>
      </c>
      <c r="G26">
        <f>4.76434*0.3</f>
        <v>1.4293019999999999</v>
      </c>
      <c r="H26">
        <f>11.77845*0.3</f>
        <v>3.5335349999999996</v>
      </c>
      <c r="I26" s="24"/>
    </row>
    <row r="27" spans="1:9" ht="22.8" customHeight="1" thickBot="1" x14ac:dyDescent="0.35">
      <c r="A27" s="5" t="s">
        <v>97</v>
      </c>
      <c r="B27" s="8" t="s">
        <v>98</v>
      </c>
      <c r="C27" s="20">
        <v>6.3E-5</v>
      </c>
      <c r="D27" s="20">
        <v>2.7E-2</v>
      </c>
      <c r="E27" s="20">
        <v>4.0000000000000003E-5</v>
      </c>
      <c r="G27">
        <f>0.21*0.3/1000</f>
        <v>6.3E-5</v>
      </c>
      <c r="H27">
        <f>0.09*0.3</f>
        <v>2.7E-2</v>
      </c>
    </row>
    <row r="28" spans="1:9" ht="57" customHeight="1" thickBot="1" x14ac:dyDescent="0.35">
      <c r="A28" s="5" t="s">
        <v>99</v>
      </c>
      <c r="B28" s="8" t="s">
        <v>100</v>
      </c>
      <c r="C28" s="20">
        <v>0</v>
      </c>
      <c r="D28" s="20">
        <v>0</v>
      </c>
      <c r="E28" s="20">
        <v>0</v>
      </c>
    </row>
    <row r="29" spans="1:9" ht="93" thickBot="1" x14ac:dyDescent="0.35">
      <c r="A29" s="5" t="s">
        <v>101</v>
      </c>
      <c r="B29" s="8" t="s">
        <v>102</v>
      </c>
      <c r="C29" s="21">
        <v>3.9729E-2</v>
      </c>
      <c r="D29" s="21">
        <v>3.5471999999999997E-2</v>
      </c>
      <c r="E29" s="21">
        <v>0.10929999999999999</v>
      </c>
      <c r="G29" s="45">
        <f>0.13243*0.3</f>
        <v>3.9728999999999993E-2</v>
      </c>
      <c r="H29" s="45">
        <f>0.11824*0.3</f>
        <v>3.5471999999999997E-2</v>
      </c>
    </row>
    <row r="30" spans="1:9" ht="28.2" customHeight="1" thickBot="1" x14ac:dyDescent="0.35">
      <c r="A30" s="5" t="s">
        <v>103</v>
      </c>
      <c r="B30" s="8" t="s">
        <v>104</v>
      </c>
      <c r="C30" s="20">
        <v>0</v>
      </c>
      <c r="D30" s="20">
        <v>0</v>
      </c>
      <c r="E30" s="20">
        <v>0</v>
      </c>
    </row>
    <row r="31" spans="1:9" ht="53.4" thickBot="1" x14ac:dyDescent="0.35">
      <c r="A31" s="5" t="s">
        <v>105</v>
      </c>
      <c r="B31" s="8" t="s">
        <v>106</v>
      </c>
      <c r="C31" s="21">
        <v>1.38951</v>
      </c>
      <c r="D31" s="21">
        <v>3.471063</v>
      </c>
      <c r="E31" s="21">
        <v>9.9539000000000009</v>
      </c>
      <c r="G31" s="23">
        <f>G26-C27-C29</f>
        <v>1.38951</v>
      </c>
      <c r="H31" s="23"/>
      <c r="I31" s="44"/>
    </row>
    <row r="32" spans="1:9" ht="27" thickBot="1" x14ac:dyDescent="0.35">
      <c r="A32" s="5" t="s">
        <v>107</v>
      </c>
      <c r="B32" s="8" t="s">
        <v>108</v>
      </c>
      <c r="C32" s="20">
        <f>C33+C34+C35</f>
        <v>0</v>
      </c>
      <c r="D32" s="20">
        <f>D33+D34+D35</f>
        <v>0</v>
      </c>
      <c r="E32" s="20">
        <v>8.4799999999999997E-3</v>
      </c>
    </row>
    <row r="33" spans="1:5" ht="27" thickBot="1" x14ac:dyDescent="0.35">
      <c r="A33" s="5" t="s">
        <v>109</v>
      </c>
      <c r="B33" s="8" t="s">
        <v>110</v>
      </c>
      <c r="C33" s="20">
        <v>0</v>
      </c>
      <c r="D33" s="20">
        <v>0</v>
      </c>
      <c r="E33" s="20">
        <v>8.4799999999999997E-3</v>
      </c>
    </row>
    <row r="34" spans="1:5" ht="28.8" customHeight="1" thickBot="1" x14ac:dyDescent="0.35">
      <c r="A34" s="5" t="s">
        <v>111</v>
      </c>
      <c r="B34" s="8" t="s">
        <v>112</v>
      </c>
      <c r="C34" s="20">
        <v>0</v>
      </c>
      <c r="D34" s="20">
        <v>0</v>
      </c>
      <c r="E34" s="20">
        <v>0</v>
      </c>
    </row>
    <row r="35" spans="1:5" ht="30" customHeight="1" thickBot="1" x14ac:dyDescent="0.35">
      <c r="A35" s="5" t="s">
        <v>113</v>
      </c>
      <c r="B35" s="8" t="s">
        <v>114</v>
      </c>
      <c r="C35" s="20">
        <v>0</v>
      </c>
      <c r="D35" s="20">
        <v>0</v>
      </c>
      <c r="E35" s="20">
        <v>0</v>
      </c>
    </row>
    <row r="36" spans="1:5" ht="53.4" thickBot="1" x14ac:dyDescent="0.35">
      <c r="A36" s="5" t="s">
        <v>115</v>
      </c>
      <c r="B36" s="8" t="s">
        <v>116</v>
      </c>
      <c r="C36" s="20">
        <v>0</v>
      </c>
      <c r="D36" s="20">
        <v>0</v>
      </c>
      <c r="E36" s="20">
        <v>0</v>
      </c>
    </row>
    <row r="37" spans="1:5" x14ac:dyDescent="0.3">
      <c r="A37" s="2"/>
    </row>
    <row r="41" spans="1:5" x14ac:dyDescent="0.3">
      <c r="A41" t="s">
        <v>143</v>
      </c>
      <c r="D41" s="71" t="s">
        <v>161</v>
      </c>
      <c r="E41" s="71"/>
    </row>
  </sheetData>
  <mergeCells count="6">
    <mergeCell ref="D41:E41"/>
    <mergeCell ref="A8:E8"/>
    <mergeCell ref="A9:E9"/>
    <mergeCell ref="A10:E10"/>
    <mergeCell ref="A11:E11"/>
    <mergeCell ref="A12:E12"/>
  </mergeCells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topLeftCell="A7" zoomScale="60" zoomScaleNormal="100" workbookViewId="0">
      <selection activeCell="K16" sqref="K16"/>
    </sheetView>
  </sheetViews>
  <sheetFormatPr defaultRowHeight="14.4" x14ac:dyDescent="0.3"/>
  <cols>
    <col min="1" max="1" width="7.44140625" customWidth="1"/>
    <col min="2" max="2" width="22" customWidth="1"/>
    <col min="3" max="3" width="19.21875" customWidth="1"/>
    <col min="4" max="4" width="19.109375" customWidth="1"/>
    <col min="5" max="5" width="19.44140625" customWidth="1"/>
    <col min="6" max="6" width="8.88671875" customWidth="1"/>
    <col min="7" max="7" width="15" customWidth="1"/>
    <col min="8" max="8" width="12.77734375" customWidth="1"/>
  </cols>
  <sheetData>
    <row r="1" spans="1:5" x14ac:dyDescent="0.3">
      <c r="E1" s="1" t="s">
        <v>74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3</v>
      </c>
    </row>
    <row r="5" spans="1:5" x14ac:dyDescent="0.3">
      <c r="E5" s="1" t="s">
        <v>4</v>
      </c>
    </row>
    <row r="6" spans="1:5" x14ac:dyDescent="0.3">
      <c r="E6" s="2"/>
    </row>
    <row r="7" spans="1:5" x14ac:dyDescent="0.3">
      <c r="A7" s="2"/>
    </row>
    <row r="8" spans="1:5" x14ac:dyDescent="0.3">
      <c r="A8" s="61" t="s">
        <v>75</v>
      </c>
      <c r="B8" s="61"/>
      <c r="C8" s="61"/>
      <c r="D8" s="61"/>
      <c r="E8" s="61"/>
    </row>
    <row r="9" spans="1:5" x14ac:dyDescent="0.3">
      <c r="A9" s="61" t="s">
        <v>76</v>
      </c>
      <c r="B9" s="61"/>
      <c r="C9" s="61"/>
      <c r="D9" s="61"/>
      <c r="E9" s="61"/>
    </row>
    <row r="10" spans="1:5" x14ac:dyDescent="0.3">
      <c r="A10" s="61" t="s">
        <v>77</v>
      </c>
      <c r="B10" s="61"/>
      <c r="C10" s="61"/>
      <c r="D10" s="61"/>
      <c r="E10" s="61"/>
    </row>
    <row r="11" spans="1:5" x14ac:dyDescent="0.3">
      <c r="A11" s="61" t="s">
        <v>142</v>
      </c>
      <c r="B11" s="61"/>
      <c r="C11" s="61"/>
      <c r="D11" s="61"/>
      <c r="E11" s="61"/>
    </row>
    <row r="12" spans="1:5" x14ac:dyDescent="0.3">
      <c r="A12" s="61" t="s">
        <v>145</v>
      </c>
      <c r="B12" s="61"/>
      <c r="C12" s="61"/>
      <c r="D12" s="61"/>
      <c r="E12" s="61"/>
    </row>
    <row r="13" spans="1:5" x14ac:dyDescent="0.3">
      <c r="A13" s="2"/>
    </row>
    <row r="14" spans="1:5" x14ac:dyDescent="0.3">
      <c r="A14" s="2"/>
    </row>
    <row r="15" spans="1:5" ht="15" thickBot="1" x14ac:dyDescent="0.35">
      <c r="E15" s="1" t="s">
        <v>78</v>
      </c>
    </row>
    <row r="16" spans="1:5" ht="79.8" thickBot="1" x14ac:dyDescent="0.35">
      <c r="A16" s="3" t="s">
        <v>14</v>
      </c>
      <c r="B16" s="11" t="s">
        <v>79</v>
      </c>
      <c r="C16" s="22" t="s">
        <v>163</v>
      </c>
      <c r="D16" s="22" t="s">
        <v>166</v>
      </c>
      <c r="E16" s="22" t="s">
        <v>167</v>
      </c>
    </row>
    <row r="17" spans="1:8" ht="15" thickBot="1" x14ac:dyDescent="0.35">
      <c r="A17" s="17">
        <v>1</v>
      </c>
      <c r="B17" s="16">
        <v>2</v>
      </c>
      <c r="C17" s="16">
        <v>3</v>
      </c>
      <c r="D17" s="16">
        <v>4</v>
      </c>
      <c r="E17" s="16">
        <v>5</v>
      </c>
      <c r="G17" s="42">
        <v>2018</v>
      </c>
      <c r="H17" s="42">
        <v>2017</v>
      </c>
    </row>
    <row r="18" spans="1:8" ht="66.599999999999994" thickBot="1" x14ac:dyDescent="0.35">
      <c r="A18" s="3" t="s">
        <v>21</v>
      </c>
      <c r="B18" s="18" t="s">
        <v>80</v>
      </c>
      <c r="C18" s="19">
        <f>C19+C20+C21+C22+C23+C32</f>
        <v>82.134038000000004</v>
      </c>
      <c r="D18" s="19">
        <f>D19+D20+D21+D22+D23+D32</f>
        <v>132.43153699999999</v>
      </c>
      <c r="E18" s="19">
        <f>E19+E20+E21+E22+E23+E32</f>
        <v>186.67578999999998</v>
      </c>
      <c r="G18">
        <f>C18/70*100</f>
        <v>117.33434</v>
      </c>
      <c r="H18">
        <f>D18/70*100</f>
        <v>189.18790999999999</v>
      </c>
    </row>
    <row r="19" spans="1:8" ht="27" thickBot="1" x14ac:dyDescent="0.35">
      <c r="A19" s="10" t="s">
        <v>81</v>
      </c>
      <c r="B19" s="8" t="s">
        <v>82</v>
      </c>
      <c r="C19" s="6">
        <v>8.2215000000000007</v>
      </c>
      <c r="D19" s="6">
        <v>2.348983</v>
      </c>
      <c r="E19" s="6">
        <v>34.514719999999997</v>
      </c>
      <c r="G19">
        <f>11.745*0.7</f>
        <v>8.2214999999999989</v>
      </c>
      <c r="H19">
        <f>3.35569*0.7</f>
        <v>2.348983</v>
      </c>
    </row>
    <row r="20" spans="1:8" ht="27" thickBot="1" x14ac:dyDescent="0.35">
      <c r="A20" s="10" t="s">
        <v>83</v>
      </c>
      <c r="B20" s="8" t="s">
        <v>84</v>
      </c>
      <c r="C20" s="6">
        <v>0</v>
      </c>
      <c r="D20" s="6">
        <v>0</v>
      </c>
      <c r="E20" s="6">
        <v>0</v>
      </c>
    </row>
    <row r="21" spans="1:8" ht="18" customHeight="1" thickBot="1" x14ac:dyDescent="0.35">
      <c r="A21" s="10" t="s">
        <v>85</v>
      </c>
      <c r="B21" s="8" t="s">
        <v>86</v>
      </c>
      <c r="C21" s="6">
        <v>54.124000000000002</v>
      </c>
      <c r="D21" s="6">
        <v>50.509262999999997</v>
      </c>
      <c r="E21" s="6">
        <v>98.665989999999994</v>
      </c>
      <c r="F21">
        <f>D21*100/140.95142</f>
        <v>35.834518729928362</v>
      </c>
      <c r="G21" s="44">
        <f>77.32*0.7</f>
        <v>54.123999999999995</v>
      </c>
      <c r="H21">
        <f>72156.09*0.7/1000</f>
        <v>50.50926299999999</v>
      </c>
    </row>
    <row r="22" spans="1:8" ht="27" thickBot="1" x14ac:dyDescent="0.35">
      <c r="A22" s="10" t="s">
        <v>87</v>
      </c>
      <c r="B22" s="8" t="s">
        <v>88</v>
      </c>
      <c r="C22" s="6">
        <v>16.453499999999998</v>
      </c>
      <c r="D22" s="6">
        <v>15.323364</v>
      </c>
      <c r="E22" s="6">
        <v>29.994450000000001</v>
      </c>
      <c r="G22">
        <f>23.505*0.7</f>
        <v>16.453499999999998</v>
      </c>
      <c r="H22">
        <f>21.89052*0.7</f>
        <v>15.323363999999998</v>
      </c>
    </row>
    <row r="23" spans="1:8" ht="27" thickBot="1" x14ac:dyDescent="0.35">
      <c r="A23" s="10" t="s">
        <v>89</v>
      </c>
      <c r="B23" s="8" t="s">
        <v>90</v>
      </c>
      <c r="C23" s="13">
        <f>C24+C25+C26</f>
        <v>3.3350379999999999</v>
      </c>
      <c r="D23" s="13">
        <f>D24+D25+D26</f>
        <v>64.249927</v>
      </c>
      <c r="E23" s="13">
        <v>23.480830000000001</v>
      </c>
    </row>
    <row r="24" spans="1:8" ht="40.200000000000003" thickBot="1" x14ac:dyDescent="0.35">
      <c r="A24" s="10" t="s">
        <v>91</v>
      </c>
      <c r="B24" s="8" t="s">
        <v>92</v>
      </c>
      <c r="C24" s="6">
        <v>0</v>
      </c>
      <c r="D24" s="6">
        <v>56.005012000000001</v>
      </c>
      <c r="E24" s="6">
        <v>0</v>
      </c>
      <c r="G24">
        <f>0*0.7</f>
        <v>0</v>
      </c>
      <c r="H24">
        <f>(80+0.00716)*0.7</f>
        <v>56.005011999999994</v>
      </c>
    </row>
    <row r="25" spans="1:8" ht="66.599999999999994" thickBot="1" x14ac:dyDescent="0.35">
      <c r="A25" s="10" t="s">
        <v>93</v>
      </c>
      <c r="B25" s="8" t="s">
        <v>94</v>
      </c>
      <c r="C25" s="6">
        <v>0</v>
      </c>
      <c r="D25" s="6">
        <v>0</v>
      </c>
      <c r="E25" s="6">
        <v>0</v>
      </c>
    </row>
    <row r="26" spans="1:8" ht="55.2" customHeight="1" thickBot="1" x14ac:dyDescent="0.35">
      <c r="A26" s="10" t="s">
        <v>95</v>
      </c>
      <c r="B26" s="8" t="s">
        <v>96</v>
      </c>
      <c r="C26" s="47">
        <v>3.3350379999999999</v>
      </c>
      <c r="D26" s="13">
        <f>D27+D28+D29+D30+D31</f>
        <v>8.2449150000000007</v>
      </c>
      <c r="E26" s="13">
        <v>23.480830000000001</v>
      </c>
      <c r="G26">
        <f>4.76434*0.7</f>
        <v>3.3350379999999995</v>
      </c>
      <c r="H26">
        <f>11.77845*0.7</f>
        <v>8.2449149999999989</v>
      </c>
    </row>
    <row r="27" spans="1:8" ht="25.2" customHeight="1" thickBot="1" x14ac:dyDescent="0.35">
      <c r="A27" s="10" t="s">
        <v>97</v>
      </c>
      <c r="B27" s="8" t="s">
        <v>98</v>
      </c>
      <c r="C27" s="6">
        <v>1.47E-4</v>
      </c>
      <c r="D27" s="6">
        <v>6.3E-2</v>
      </c>
      <c r="E27" s="6">
        <v>4.0000000000000003E-5</v>
      </c>
      <c r="G27">
        <f>0.21*0.7/1000</f>
        <v>1.47E-4</v>
      </c>
      <c r="H27">
        <f>0.09*0.7</f>
        <v>6.3E-2</v>
      </c>
    </row>
    <row r="28" spans="1:8" ht="40.799999999999997" customHeight="1" thickBot="1" x14ac:dyDescent="0.35">
      <c r="A28" s="10" t="s">
        <v>99</v>
      </c>
      <c r="B28" s="8" t="s">
        <v>100</v>
      </c>
      <c r="C28" s="6">
        <v>0</v>
      </c>
      <c r="D28" s="6">
        <v>0</v>
      </c>
      <c r="E28" s="6">
        <v>0</v>
      </c>
    </row>
    <row r="29" spans="1:8" ht="93" thickBot="1" x14ac:dyDescent="0.35">
      <c r="A29" s="10" t="s">
        <v>101</v>
      </c>
      <c r="B29" s="8" t="s">
        <v>102</v>
      </c>
      <c r="C29" s="6">
        <v>9.2701000000000006E-2</v>
      </c>
      <c r="D29" s="6">
        <v>8.2767999999999994E-2</v>
      </c>
      <c r="E29" s="6">
        <v>0.25502999999999998</v>
      </c>
      <c r="G29" s="45">
        <f>0.13243*0.7</f>
        <v>9.2700999999999992E-2</v>
      </c>
      <c r="H29">
        <f>0.11824*0.7</f>
        <v>8.2767999999999994E-2</v>
      </c>
    </row>
    <row r="30" spans="1:8" ht="27" thickBot="1" x14ac:dyDescent="0.35">
      <c r="A30" s="10" t="s">
        <v>103</v>
      </c>
      <c r="B30" s="8" t="s">
        <v>104</v>
      </c>
      <c r="C30" s="6">
        <v>0</v>
      </c>
      <c r="D30" s="6">
        <v>0</v>
      </c>
      <c r="E30" s="6">
        <v>0</v>
      </c>
    </row>
    <row r="31" spans="1:8" ht="53.4" thickBot="1" x14ac:dyDescent="0.35">
      <c r="A31" s="10" t="s">
        <v>105</v>
      </c>
      <c r="B31" s="8" t="s">
        <v>106</v>
      </c>
      <c r="C31" s="6">
        <v>3.2421899999999999</v>
      </c>
      <c r="D31" s="6">
        <v>8.0991470000000003</v>
      </c>
      <c r="E31" s="6">
        <v>23.225760000000001</v>
      </c>
      <c r="G31" s="46">
        <f>G26-C27-C29</f>
        <v>3.2421899999999995</v>
      </c>
      <c r="H31" s="23"/>
    </row>
    <row r="32" spans="1:8" ht="27" thickBot="1" x14ac:dyDescent="0.35">
      <c r="A32" s="10" t="s">
        <v>107</v>
      </c>
      <c r="B32" s="8" t="s">
        <v>108</v>
      </c>
      <c r="C32" s="26">
        <f>C33+C34+C35+C36</f>
        <v>0</v>
      </c>
      <c r="D32" s="26">
        <f>D33+D34+D35+D36</f>
        <v>0</v>
      </c>
      <c r="E32" s="13">
        <v>1.9800000000000002E-2</v>
      </c>
    </row>
    <row r="33" spans="1:5" ht="27" thickBot="1" x14ac:dyDescent="0.35">
      <c r="A33" s="10" t="s">
        <v>109</v>
      </c>
      <c r="B33" s="8" t="s">
        <v>110</v>
      </c>
      <c r="C33" s="26">
        <v>0</v>
      </c>
      <c r="D33" s="26">
        <v>0</v>
      </c>
      <c r="E33" s="13">
        <v>1.9800000000000002E-2</v>
      </c>
    </row>
    <row r="34" spans="1:5" ht="27" thickBot="1" x14ac:dyDescent="0.35">
      <c r="A34" s="10" t="s">
        <v>111</v>
      </c>
      <c r="B34" s="8" t="s">
        <v>112</v>
      </c>
      <c r="C34" s="6">
        <v>0</v>
      </c>
      <c r="D34" s="6">
        <v>0</v>
      </c>
      <c r="E34" s="6">
        <v>0</v>
      </c>
    </row>
    <row r="35" spans="1:5" ht="45.6" customHeight="1" thickBot="1" x14ac:dyDescent="0.35">
      <c r="A35" s="10" t="s">
        <v>113</v>
      </c>
      <c r="B35" s="8" t="s">
        <v>114</v>
      </c>
      <c r="C35" s="6">
        <v>0</v>
      </c>
      <c r="D35" s="6">
        <v>0</v>
      </c>
      <c r="E35" s="6">
        <v>0</v>
      </c>
    </row>
    <row r="36" spans="1:5" ht="69.599999999999994" customHeight="1" thickBot="1" x14ac:dyDescent="0.35">
      <c r="A36" s="10" t="s">
        <v>115</v>
      </c>
      <c r="B36" s="8" t="s">
        <v>116</v>
      </c>
      <c r="C36" s="6">
        <v>0</v>
      </c>
      <c r="D36" s="6">
        <v>0</v>
      </c>
      <c r="E36" s="6">
        <v>0</v>
      </c>
    </row>
    <row r="37" spans="1:5" x14ac:dyDescent="0.3">
      <c r="A37" s="2"/>
    </row>
    <row r="41" spans="1:5" x14ac:dyDescent="0.3">
      <c r="A41" t="s">
        <v>143</v>
      </c>
      <c r="D41" s="63" t="s">
        <v>161</v>
      </c>
      <c r="E41" s="63"/>
    </row>
  </sheetData>
  <mergeCells count="6">
    <mergeCell ref="D41:E41"/>
    <mergeCell ref="A8:E8"/>
    <mergeCell ref="A9:E9"/>
    <mergeCell ref="A10:E10"/>
    <mergeCell ref="A11:E11"/>
    <mergeCell ref="A12:E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E34" sqref="E34"/>
    </sheetView>
  </sheetViews>
  <sheetFormatPr defaultRowHeight="14.4" x14ac:dyDescent="0.3"/>
  <cols>
    <col min="1" max="1" width="5.33203125" customWidth="1"/>
    <col min="2" max="2" width="24" customWidth="1"/>
    <col min="3" max="3" width="21.5546875" customWidth="1"/>
    <col min="4" max="4" width="19.44140625" customWidth="1"/>
    <col min="5" max="5" width="18.5546875" customWidth="1"/>
    <col min="8" max="8" width="11.33203125" customWidth="1"/>
    <col min="9" max="9" width="13.44140625" customWidth="1"/>
  </cols>
  <sheetData>
    <row r="1" spans="1:5" x14ac:dyDescent="0.3">
      <c r="E1" s="1" t="s">
        <v>117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3</v>
      </c>
    </row>
    <row r="5" spans="1:5" x14ac:dyDescent="0.3">
      <c r="E5" s="1" t="s">
        <v>4</v>
      </c>
    </row>
    <row r="6" spans="1:5" x14ac:dyDescent="0.3">
      <c r="E6" s="2"/>
    </row>
    <row r="7" spans="1:5" x14ac:dyDescent="0.3">
      <c r="A7" s="2"/>
    </row>
    <row r="8" spans="1:5" x14ac:dyDescent="0.3">
      <c r="A8" s="61" t="s">
        <v>118</v>
      </c>
      <c r="B8" s="61"/>
      <c r="C8" s="61"/>
      <c r="D8" s="61"/>
      <c r="E8" s="61"/>
    </row>
    <row r="9" spans="1:5" x14ac:dyDescent="0.3">
      <c r="A9" s="61" t="s">
        <v>119</v>
      </c>
      <c r="B9" s="61"/>
      <c r="C9" s="61"/>
      <c r="D9" s="61"/>
      <c r="E9" s="61"/>
    </row>
    <row r="10" spans="1:5" x14ac:dyDescent="0.3">
      <c r="A10" s="61" t="s">
        <v>120</v>
      </c>
      <c r="B10" s="61"/>
      <c r="C10" s="61"/>
      <c r="D10" s="61"/>
      <c r="E10" s="61"/>
    </row>
    <row r="11" spans="1:5" x14ac:dyDescent="0.3">
      <c r="A11" s="61" t="s">
        <v>121</v>
      </c>
      <c r="B11" s="61"/>
      <c r="C11" s="61"/>
      <c r="D11" s="61"/>
      <c r="E11" s="61"/>
    </row>
    <row r="12" spans="1:5" x14ac:dyDescent="0.3">
      <c r="A12" s="61" t="s">
        <v>122</v>
      </c>
      <c r="B12" s="61"/>
      <c r="C12" s="61"/>
      <c r="D12" s="61"/>
      <c r="E12" s="61"/>
    </row>
    <row r="13" spans="1:5" x14ac:dyDescent="0.3">
      <c r="A13" s="2"/>
    </row>
    <row r="14" spans="1:5" ht="15" thickBot="1" x14ac:dyDescent="0.35">
      <c r="E14" s="1" t="s">
        <v>123</v>
      </c>
    </row>
    <row r="15" spans="1:5" ht="79.8" thickBot="1" x14ac:dyDescent="0.35">
      <c r="A15" s="3" t="s">
        <v>14</v>
      </c>
      <c r="B15" s="4" t="s">
        <v>79</v>
      </c>
      <c r="C15" s="4" t="s">
        <v>168</v>
      </c>
      <c r="D15" s="4" t="s">
        <v>169</v>
      </c>
      <c r="E15" s="4" t="s">
        <v>170</v>
      </c>
    </row>
    <row r="16" spans="1:5" ht="15" thickBot="1" x14ac:dyDescent="0.35">
      <c r="A16" s="5">
        <v>1</v>
      </c>
      <c r="B16" s="6">
        <v>2</v>
      </c>
      <c r="C16" s="6">
        <v>3</v>
      </c>
      <c r="D16" s="6">
        <v>4</v>
      </c>
      <c r="E16" s="6">
        <v>5</v>
      </c>
    </row>
    <row r="17" spans="1:8" ht="25.5" customHeight="1" thickBot="1" x14ac:dyDescent="0.35">
      <c r="A17" s="74" t="s">
        <v>124</v>
      </c>
      <c r="B17" s="75"/>
      <c r="C17" s="75"/>
      <c r="D17" s="75"/>
      <c r="E17" s="76"/>
    </row>
    <row r="18" spans="1:8" ht="34.200000000000003" customHeight="1" thickBot="1" x14ac:dyDescent="0.35">
      <c r="A18" s="5" t="s">
        <v>21</v>
      </c>
      <c r="B18" s="8" t="s">
        <v>144</v>
      </c>
      <c r="C18" s="15">
        <f>Приложение2!F16</f>
        <v>4400.0377500000004</v>
      </c>
      <c r="D18" s="50">
        <v>7094.55</v>
      </c>
      <c r="E18" s="6">
        <v>5000.25</v>
      </c>
    </row>
    <row r="19" spans="1:8" ht="15" hidden="1" thickBot="1" x14ac:dyDescent="0.35">
      <c r="A19" s="5" t="s">
        <v>34</v>
      </c>
      <c r="B19" s="8" t="s">
        <v>125</v>
      </c>
      <c r="C19" s="8"/>
      <c r="D19" s="8"/>
      <c r="E19" s="8"/>
    </row>
    <row r="20" spans="1:8" ht="15" hidden="1" thickBot="1" x14ac:dyDescent="0.35">
      <c r="A20" s="5" t="s">
        <v>32</v>
      </c>
      <c r="B20" s="8" t="s">
        <v>32</v>
      </c>
      <c r="C20" s="8"/>
      <c r="D20" s="8"/>
      <c r="E20" s="8"/>
    </row>
    <row r="21" spans="1:8" ht="15" hidden="1" thickBot="1" x14ac:dyDescent="0.35">
      <c r="A21" s="5" t="s">
        <v>126</v>
      </c>
      <c r="B21" s="8" t="s">
        <v>127</v>
      </c>
      <c r="C21" s="8"/>
      <c r="D21" s="8"/>
      <c r="E21" s="8"/>
    </row>
    <row r="22" spans="1:8" ht="25.5" customHeight="1" thickBot="1" x14ac:dyDescent="0.35">
      <c r="A22" s="74" t="s">
        <v>128</v>
      </c>
      <c r="B22" s="75"/>
      <c r="C22" s="75"/>
      <c r="D22" s="75"/>
      <c r="E22" s="76"/>
    </row>
    <row r="23" spans="1:8" ht="33" customHeight="1" thickBot="1" x14ac:dyDescent="0.35">
      <c r="A23" s="5" t="s">
        <v>21</v>
      </c>
      <c r="B23" s="48" t="s">
        <v>144</v>
      </c>
      <c r="C23" s="49">
        <f>Приложение2!F17</f>
        <v>10266.75475</v>
      </c>
      <c r="D23" s="50">
        <v>16553.939999999999</v>
      </c>
      <c r="E23" s="41">
        <v>11667.24</v>
      </c>
      <c r="H23" s="14"/>
    </row>
    <row r="24" spans="1:8" ht="15" hidden="1" thickBot="1" x14ac:dyDescent="0.35">
      <c r="A24" s="5" t="s">
        <v>34</v>
      </c>
      <c r="B24" s="8" t="s">
        <v>125</v>
      </c>
      <c r="C24" s="8"/>
      <c r="D24" s="8"/>
      <c r="E24" s="8"/>
    </row>
    <row r="25" spans="1:8" ht="15" hidden="1" thickBot="1" x14ac:dyDescent="0.35">
      <c r="A25" s="5" t="s">
        <v>32</v>
      </c>
      <c r="B25" s="8" t="s">
        <v>32</v>
      </c>
      <c r="C25" s="8"/>
      <c r="D25" s="8"/>
      <c r="E25" s="8"/>
    </row>
    <row r="26" spans="1:8" ht="15" hidden="1" thickBot="1" x14ac:dyDescent="0.35">
      <c r="A26" s="5" t="s">
        <v>126</v>
      </c>
      <c r="B26" s="8" t="s">
        <v>127</v>
      </c>
      <c r="C26" s="8"/>
      <c r="D26" s="8"/>
      <c r="E26" s="8"/>
    </row>
    <row r="27" spans="1:8" x14ac:dyDescent="0.3">
      <c r="A27" s="2"/>
    </row>
    <row r="31" spans="1:8" x14ac:dyDescent="0.3">
      <c r="A31" t="s">
        <v>143</v>
      </c>
      <c r="E31" t="s">
        <v>161</v>
      </c>
    </row>
  </sheetData>
  <mergeCells count="7">
    <mergeCell ref="A17:E17"/>
    <mergeCell ref="A22:E22"/>
    <mergeCell ref="A8:E8"/>
    <mergeCell ref="A9:E9"/>
    <mergeCell ref="A10:E10"/>
    <mergeCell ref="A11:E11"/>
    <mergeCell ref="A12:E12"/>
  </mergeCells>
  <pageMargins left="0.7" right="0.7" top="0.75" bottom="0.75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28" zoomScaleNormal="100" workbookViewId="0">
      <selection activeCell="J41" sqref="J41"/>
    </sheetView>
  </sheetViews>
  <sheetFormatPr defaultRowHeight="14.4" x14ac:dyDescent="0.3"/>
  <cols>
    <col min="1" max="1" width="9.109375" customWidth="1"/>
    <col min="2" max="2" width="49.88671875" customWidth="1"/>
    <col min="3" max="3" width="17.6640625" customWidth="1"/>
    <col min="4" max="4" width="18.21875" customWidth="1"/>
    <col min="5" max="5" width="20" customWidth="1"/>
    <col min="6" max="6" width="18.6640625" customWidth="1"/>
  </cols>
  <sheetData>
    <row r="1" spans="1:6" x14ac:dyDescent="0.3">
      <c r="A1" s="2"/>
    </row>
    <row r="2" spans="1:6" x14ac:dyDescent="0.3">
      <c r="F2" s="1" t="s">
        <v>129</v>
      </c>
    </row>
    <row r="3" spans="1:6" x14ac:dyDescent="0.3">
      <c r="F3" s="1" t="s">
        <v>1</v>
      </c>
    </row>
    <row r="4" spans="1:6" x14ac:dyDescent="0.3">
      <c r="F4" s="1" t="s">
        <v>2</v>
      </c>
    </row>
    <row r="5" spans="1:6" x14ac:dyDescent="0.3">
      <c r="F5" s="1" t="s">
        <v>3</v>
      </c>
    </row>
    <row r="6" spans="1:6" x14ac:dyDescent="0.3">
      <c r="F6" s="1" t="s">
        <v>4</v>
      </c>
    </row>
    <row r="7" spans="1:6" x14ac:dyDescent="0.3">
      <c r="F7" s="2"/>
    </row>
    <row r="8" spans="1:6" x14ac:dyDescent="0.3">
      <c r="A8" s="2"/>
    </row>
    <row r="9" spans="1:6" x14ac:dyDescent="0.3">
      <c r="A9" s="61" t="s">
        <v>130</v>
      </c>
      <c r="B9" s="61"/>
      <c r="C9" s="61"/>
      <c r="D9" s="61"/>
      <c r="E9" s="61"/>
      <c r="F9" s="61"/>
    </row>
    <row r="10" spans="1:6" x14ac:dyDescent="0.3">
      <c r="A10" s="61" t="s">
        <v>131</v>
      </c>
      <c r="B10" s="61"/>
      <c r="C10" s="61"/>
      <c r="D10" s="61"/>
      <c r="E10" s="61"/>
      <c r="F10" s="61"/>
    </row>
    <row r="11" spans="1:6" x14ac:dyDescent="0.3">
      <c r="A11" s="61" t="s">
        <v>132</v>
      </c>
      <c r="B11" s="61"/>
      <c r="C11" s="61"/>
      <c r="D11" s="61"/>
      <c r="E11" s="61"/>
      <c r="F11" s="61"/>
    </row>
    <row r="12" spans="1:6" x14ac:dyDescent="0.3">
      <c r="A12" s="61" t="s">
        <v>133</v>
      </c>
      <c r="B12" s="61"/>
      <c r="C12" s="61"/>
      <c r="D12" s="61"/>
      <c r="E12" s="61"/>
      <c r="F12" s="61"/>
    </row>
    <row r="13" spans="1:6" x14ac:dyDescent="0.3">
      <c r="A13" s="2"/>
    </row>
    <row r="14" spans="1:6" x14ac:dyDescent="0.3">
      <c r="A14" s="61" t="s">
        <v>134</v>
      </c>
      <c r="B14" s="61"/>
      <c r="C14" s="61"/>
      <c r="D14" s="61"/>
      <c r="E14" s="61"/>
      <c r="F14" s="61"/>
    </row>
    <row r="15" spans="1:6" x14ac:dyDescent="0.3">
      <c r="A15" s="61" t="s">
        <v>135</v>
      </c>
      <c r="B15" s="61"/>
      <c r="C15" s="61"/>
      <c r="D15" s="61"/>
      <c r="E15" s="61"/>
      <c r="F15" s="61"/>
    </row>
    <row r="16" spans="1:6" x14ac:dyDescent="0.3">
      <c r="A16" s="61" t="s">
        <v>136</v>
      </c>
      <c r="B16" s="61"/>
      <c r="C16" s="61"/>
      <c r="D16" s="61"/>
      <c r="E16" s="61"/>
      <c r="F16" s="61"/>
    </row>
    <row r="17" spans="1:6" x14ac:dyDescent="0.3">
      <c r="A17" s="61" t="s">
        <v>137</v>
      </c>
      <c r="B17" s="61"/>
      <c r="C17" s="61"/>
      <c r="D17" s="61"/>
      <c r="E17" s="61"/>
      <c r="F17" s="61"/>
    </row>
    <row r="18" spans="1:6" ht="15" thickBot="1" x14ac:dyDescent="0.35">
      <c r="A18" s="2"/>
    </row>
    <row r="19" spans="1:6" ht="40.200000000000003" thickBot="1" x14ac:dyDescent="0.35">
      <c r="A19" s="3" t="s">
        <v>14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138</v>
      </c>
    </row>
    <row r="20" spans="1:6" ht="15" thickBot="1" x14ac:dyDescent="0.35">
      <c r="A20" s="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</row>
    <row r="21" spans="1:6" ht="15" thickBot="1" x14ac:dyDescent="0.35">
      <c r="A21" s="9" t="s">
        <v>21</v>
      </c>
      <c r="B21" s="7" t="s">
        <v>22</v>
      </c>
      <c r="C21" s="6" t="s">
        <v>23</v>
      </c>
      <c r="D21" s="6" t="s">
        <v>23</v>
      </c>
      <c r="E21" s="6" t="s">
        <v>23</v>
      </c>
      <c r="F21" s="6" t="s">
        <v>23</v>
      </c>
    </row>
    <row r="22" spans="1:6" ht="27" thickBot="1" x14ac:dyDescent="0.35">
      <c r="A22" s="9" t="s">
        <v>24</v>
      </c>
      <c r="B22" s="7" t="s">
        <v>25</v>
      </c>
      <c r="C22" s="6" t="s">
        <v>23</v>
      </c>
      <c r="D22" s="6" t="s">
        <v>23</v>
      </c>
      <c r="E22" s="6" t="s">
        <v>23</v>
      </c>
      <c r="F22" s="6" t="s">
        <v>23</v>
      </c>
    </row>
    <row r="23" spans="1:6" ht="27" thickBot="1" x14ac:dyDescent="0.35">
      <c r="A23" s="9" t="s">
        <v>26</v>
      </c>
      <c r="B23" s="7" t="s">
        <v>27</v>
      </c>
      <c r="C23" s="6" t="s">
        <v>23</v>
      </c>
      <c r="D23" s="6" t="s">
        <v>23</v>
      </c>
      <c r="E23" s="6" t="s">
        <v>23</v>
      </c>
      <c r="F23" s="6" t="s">
        <v>23</v>
      </c>
    </row>
    <row r="24" spans="1:6" ht="27" thickBot="1" x14ac:dyDescent="0.35">
      <c r="A24" s="9" t="s">
        <v>28</v>
      </c>
      <c r="B24" s="7" t="s">
        <v>29</v>
      </c>
      <c r="C24" s="6" t="s">
        <v>23</v>
      </c>
      <c r="D24" s="6" t="s">
        <v>23</v>
      </c>
      <c r="E24" s="6" t="s">
        <v>23</v>
      </c>
      <c r="F24" s="6" t="s">
        <v>23</v>
      </c>
    </row>
    <row r="25" spans="1:6" ht="93" thickBot="1" x14ac:dyDescent="0.35">
      <c r="A25" s="9" t="s">
        <v>30</v>
      </c>
      <c r="B25" s="7" t="s">
        <v>139</v>
      </c>
      <c r="C25" s="6">
        <v>0</v>
      </c>
      <c r="D25" s="6">
        <v>0</v>
      </c>
      <c r="E25" s="6">
        <v>0</v>
      </c>
      <c r="F25" s="6">
        <v>0</v>
      </c>
    </row>
    <row r="26" spans="1:6" ht="15" thickBot="1" x14ac:dyDescent="0.35">
      <c r="A26" s="9" t="s">
        <v>32</v>
      </c>
      <c r="B26" s="7" t="s">
        <v>33</v>
      </c>
      <c r="C26" s="6">
        <v>0</v>
      </c>
      <c r="D26" s="6">
        <v>0</v>
      </c>
      <c r="E26" s="6">
        <v>0</v>
      </c>
      <c r="F26" s="6">
        <v>0</v>
      </c>
    </row>
    <row r="27" spans="1:6" ht="27" thickBot="1" x14ac:dyDescent="0.35">
      <c r="A27" s="9" t="s">
        <v>34</v>
      </c>
      <c r="B27" s="7" t="s">
        <v>35</v>
      </c>
      <c r="C27" s="6">
        <v>2017</v>
      </c>
      <c r="D27" s="6">
        <v>6</v>
      </c>
      <c r="E27" s="6" t="s">
        <v>149</v>
      </c>
      <c r="F27" s="6" t="s">
        <v>158</v>
      </c>
    </row>
    <row r="28" spans="1:6" ht="40.200000000000003" thickBot="1" x14ac:dyDescent="0.35">
      <c r="A28" s="32" t="s">
        <v>147</v>
      </c>
      <c r="B28" s="7" t="s">
        <v>140</v>
      </c>
      <c r="C28" s="74" t="s">
        <v>150</v>
      </c>
      <c r="D28" s="75"/>
      <c r="E28" s="75"/>
      <c r="F28" s="76"/>
    </row>
    <row r="29" spans="1:6" ht="15" thickBot="1" x14ac:dyDescent="0.35">
      <c r="A29" s="32" t="s">
        <v>148</v>
      </c>
      <c r="B29" s="7" t="s">
        <v>37</v>
      </c>
      <c r="C29" s="74" t="s">
        <v>151</v>
      </c>
      <c r="D29" s="75"/>
      <c r="E29" s="75"/>
      <c r="F29" s="76"/>
    </row>
    <row r="30" spans="1:6" ht="27" thickBot="1" x14ac:dyDescent="0.35">
      <c r="A30" s="32" t="s">
        <v>152</v>
      </c>
      <c r="B30" s="7" t="s">
        <v>38</v>
      </c>
      <c r="C30" s="74" t="s">
        <v>157</v>
      </c>
      <c r="D30" s="75"/>
      <c r="E30" s="75"/>
      <c r="F30" s="76"/>
    </row>
    <row r="31" spans="1:6" ht="93" thickBot="1" x14ac:dyDescent="0.35">
      <c r="A31" s="32" t="s">
        <v>154</v>
      </c>
      <c r="B31" s="7" t="s">
        <v>139</v>
      </c>
      <c r="C31" s="74" t="s">
        <v>153</v>
      </c>
      <c r="D31" s="75"/>
      <c r="E31" s="75"/>
      <c r="F31" s="76"/>
    </row>
    <row r="32" spans="1:6" ht="15" thickBot="1" x14ac:dyDescent="0.35">
      <c r="A32" s="9" t="s">
        <v>32</v>
      </c>
      <c r="B32" s="7" t="s">
        <v>33</v>
      </c>
      <c r="C32" s="6"/>
      <c r="D32" s="6"/>
      <c r="E32" s="6"/>
      <c r="F32" s="6"/>
    </row>
    <row r="33" spans="1:6" ht="27" thickBot="1" x14ac:dyDescent="0.35">
      <c r="A33" s="9"/>
      <c r="B33" s="7" t="s">
        <v>160</v>
      </c>
      <c r="C33" s="6">
        <v>2017</v>
      </c>
      <c r="D33" s="6">
        <v>6</v>
      </c>
      <c r="E33" s="6" t="s">
        <v>149</v>
      </c>
      <c r="F33" s="6" t="s">
        <v>158</v>
      </c>
    </row>
    <row r="38" spans="1:6" x14ac:dyDescent="0.3">
      <c r="A38" s="40" t="s">
        <v>143</v>
      </c>
      <c r="B38" s="40"/>
      <c r="C38" s="40"/>
      <c r="F38" s="40" t="s">
        <v>161</v>
      </c>
    </row>
  </sheetData>
  <mergeCells count="12">
    <mergeCell ref="A15:F15"/>
    <mergeCell ref="A9:F9"/>
    <mergeCell ref="A10:F10"/>
    <mergeCell ref="A11:F11"/>
    <mergeCell ref="A12:F12"/>
    <mergeCell ref="A14:F14"/>
    <mergeCell ref="C28:F28"/>
    <mergeCell ref="C29:F29"/>
    <mergeCell ref="C30:F30"/>
    <mergeCell ref="C31:F31"/>
    <mergeCell ref="A16:F16"/>
    <mergeCell ref="A17:F1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J8" sqref="J8"/>
    </sheetView>
  </sheetViews>
  <sheetFormatPr defaultRowHeight="14.4" x14ac:dyDescent="0.3"/>
  <cols>
    <col min="1" max="1" width="5.109375" customWidth="1"/>
    <col min="2" max="2" width="37.6640625" customWidth="1"/>
    <col min="3" max="3" width="23" customWidth="1"/>
    <col min="4" max="4" width="23.5546875" customWidth="1"/>
  </cols>
  <sheetData>
    <row r="1" spans="1:4" ht="15.6" x14ac:dyDescent="0.3">
      <c r="A1" s="80" t="s">
        <v>63</v>
      </c>
      <c r="B1" s="80"/>
      <c r="C1" s="80"/>
      <c r="D1" s="80"/>
    </row>
    <row r="2" spans="1:4" ht="15.6" x14ac:dyDescent="0.3">
      <c r="A2" s="80" t="s">
        <v>171</v>
      </c>
      <c r="B2" s="80"/>
      <c r="C2" s="80"/>
      <c r="D2" s="80"/>
    </row>
    <row r="3" spans="1:4" ht="15.6" x14ac:dyDescent="0.3">
      <c r="A3" s="80" t="s">
        <v>172</v>
      </c>
      <c r="B3" s="80"/>
      <c r="C3" s="80"/>
      <c r="D3" s="80"/>
    </row>
    <row r="4" spans="1:4" ht="15.6" x14ac:dyDescent="0.3">
      <c r="A4" s="80" t="s">
        <v>173</v>
      </c>
      <c r="B4" s="80"/>
      <c r="C4" s="80"/>
      <c r="D4" s="80"/>
    </row>
    <row r="5" spans="1:4" ht="15.6" x14ac:dyDescent="0.3">
      <c r="A5" s="78"/>
      <c r="B5" s="78"/>
      <c r="C5" s="78"/>
      <c r="D5" s="78"/>
    </row>
    <row r="6" spans="1:4" ht="15.6" x14ac:dyDescent="0.3">
      <c r="A6" s="80" t="s">
        <v>174</v>
      </c>
      <c r="B6" s="80"/>
      <c r="C6" s="80"/>
      <c r="D6" s="80"/>
    </row>
    <row r="7" spans="1:4" ht="15.6" x14ac:dyDescent="0.3">
      <c r="A7" s="51"/>
    </row>
    <row r="8" spans="1:4" ht="15.6" x14ac:dyDescent="0.3">
      <c r="A8" s="78" t="s">
        <v>175</v>
      </c>
      <c r="B8" s="78"/>
      <c r="C8" s="78"/>
      <c r="D8" s="78"/>
    </row>
    <row r="9" spans="1:4" ht="15.6" x14ac:dyDescent="0.3">
      <c r="A9" s="78" t="s">
        <v>176</v>
      </c>
      <c r="B9" s="78"/>
      <c r="C9" s="78"/>
      <c r="D9" s="78"/>
    </row>
    <row r="10" spans="1:4" ht="15.6" x14ac:dyDescent="0.3">
      <c r="A10" s="78" t="s">
        <v>177</v>
      </c>
      <c r="B10" s="78"/>
      <c r="C10" s="78"/>
      <c r="D10" s="78"/>
    </row>
    <row r="11" spans="1:4" ht="15.6" x14ac:dyDescent="0.3">
      <c r="A11" s="78" t="s">
        <v>178</v>
      </c>
      <c r="B11" s="78"/>
      <c r="C11" s="78"/>
      <c r="D11" s="78"/>
    </row>
    <row r="12" spans="1:4" ht="15.6" x14ac:dyDescent="0.3">
      <c r="A12" s="51"/>
    </row>
    <row r="13" spans="1:4" ht="78" x14ac:dyDescent="0.3">
      <c r="A13" s="79"/>
      <c r="B13" s="79"/>
      <c r="C13" s="52" t="s">
        <v>179</v>
      </c>
      <c r="D13" s="52" t="s">
        <v>180</v>
      </c>
    </row>
    <row r="14" spans="1:4" ht="46.8" x14ac:dyDescent="0.3">
      <c r="A14" s="53" t="s">
        <v>21</v>
      </c>
      <c r="B14" s="53" t="s">
        <v>181</v>
      </c>
      <c r="C14" s="55">
        <v>0</v>
      </c>
      <c r="D14" s="52">
        <v>0</v>
      </c>
    </row>
    <row r="15" spans="1:4" ht="78" x14ac:dyDescent="0.3">
      <c r="A15" s="53" t="s">
        <v>34</v>
      </c>
      <c r="B15" s="53" t="s">
        <v>182</v>
      </c>
      <c r="C15" s="52">
        <v>0</v>
      </c>
      <c r="D15" s="52">
        <v>0</v>
      </c>
    </row>
    <row r="16" spans="1:4" ht="46.8" x14ac:dyDescent="0.3">
      <c r="A16" s="53" t="s">
        <v>39</v>
      </c>
      <c r="B16" s="53" t="s">
        <v>183</v>
      </c>
      <c r="C16" s="52">
        <v>0</v>
      </c>
      <c r="D16" s="52">
        <v>0</v>
      </c>
    </row>
    <row r="17" spans="1:1" ht="15.6" x14ac:dyDescent="0.3">
      <c r="A17" s="51"/>
    </row>
    <row r="18" spans="1:1" ht="15.6" x14ac:dyDescent="0.3">
      <c r="A18" s="51"/>
    </row>
    <row r="19" spans="1:1" ht="15.6" x14ac:dyDescent="0.3">
      <c r="A19" s="51"/>
    </row>
    <row r="20" spans="1:1" ht="15.6" x14ac:dyDescent="0.3">
      <c r="A20" s="51"/>
    </row>
    <row r="21" spans="1:1" ht="15.6" x14ac:dyDescent="0.3">
      <c r="A21" s="51"/>
    </row>
  </sheetData>
  <mergeCells count="11">
    <mergeCell ref="A6:D6"/>
    <mergeCell ref="A1:D1"/>
    <mergeCell ref="A2:D2"/>
    <mergeCell ref="A3:D3"/>
    <mergeCell ref="A4:D4"/>
    <mergeCell ref="A5:D5"/>
    <mergeCell ref="A8:D8"/>
    <mergeCell ref="A9:D9"/>
    <mergeCell ref="A10:D10"/>
    <mergeCell ref="A11:D11"/>
    <mergeCell ref="A13:B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0" workbookViewId="0">
      <selection activeCell="I15" sqref="I15"/>
    </sheetView>
  </sheetViews>
  <sheetFormatPr defaultRowHeight="14.4" x14ac:dyDescent="0.3"/>
  <cols>
    <col min="1" max="1" width="7.109375" customWidth="1"/>
    <col min="2" max="2" width="23.44140625" customWidth="1"/>
    <col min="3" max="3" width="30" customWidth="1"/>
    <col min="4" max="4" width="20.6640625" customWidth="1"/>
    <col min="5" max="5" width="18.88671875" customWidth="1"/>
  </cols>
  <sheetData>
    <row r="1" spans="1:5" ht="15.6" x14ac:dyDescent="0.3">
      <c r="A1" s="80" t="s">
        <v>74</v>
      </c>
      <c r="B1" s="80"/>
      <c r="C1" s="80"/>
      <c r="D1" s="80"/>
      <c r="E1" s="80"/>
    </row>
    <row r="2" spans="1:5" ht="15.6" x14ac:dyDescent="0.3">
      <c r="A2" s="80" t="s">
        <v>171</v>
      </c>
      <c r="B2" s="80"/>
      <c r="C2" s="80"/>
      <c r="D2" s="80"/>
      <c r="E2" s="80"/>
    </row>
    <row r="3" spans="1:5" ht="15.6" x14ac:dyDescent="0.3">
      <c r="A3" s="80" t="s">
        <v>172</v>
      </c>
      <c r="B3" s="80"/>
      <c r="C3" s="80"/>
      <c r="D3" s="80"/>
      <c r="E3" s="80"/>
    </row>
    <row r="4" spans="1:5" ht="15.6" x14ac:dyDescent="0.3">
      <c r="A4" s="80" t="s">
        <v>173</v>
      </c>
      <c r="B4" s="80"/>
      <c r="C4" s="80"/>
      <c r="D4" s="80"/>
      <c r="E4" s="80"/>
    </row>
    <row r="5" spans="1:5" ht="15.6" x14ac:dyDescent="0.3">
      <c r="A5" s="51"/>
    </row>
    <row r="6" spans="1:5" ht="15.6" x14ac:dyDescent="0.3">
      <c r="A6" s="80" t="s">
        <v>174</v>
      </c>
      <c r="B6" s="80"/>
      <c r="C6" s="80"/>
      <c r="D6" s="80"/>
      <c r="E6" s="80"/>
    </row>
    <row r="7" spans="1:5" ht="15.6" x14ac:dyDescent="0.3">
      <c r="A7" s="51"/>
    </row>
    <row r="8" spans="1:5" ht="15.6" x14ac:dyDescent="0.3">
      <c r="A8" s="78" t="s">
        <v>175</v>
      </c>
      <c r="B8" s="78"/>
      <c r="C8" s="78"/>
      <c r="D8" s="78"/>
      <c r="E8" s="78"/>
    </row>
    <row r="9" spans="1:5" ht="15.6" x14ac:dyDescent="0.3">
      <c r="A9" s="78" t="s">
        <v>184</v>
      </c>
      <c r="B9" s="78"/>
      <c r="C9" s="78"/>
      <c r="D9" s="78"/>
      <c r="E9" s="78"/>
    </row>
    <row r="10" spans="1:5" ht="15.6" x14ac:dyDescent="0.3">
      <c r="A10" s="78" t="s">
        <v>185</v>
      </c>
      <c r="B10" s="78"/>
      <c r="C10" s="78"/>
      <c r="D10" s="78"/>
      <c r="E10" s="78"/>
    </row>
    <row r="11" spans="1:5" ht="15.6" x14ac:dyDescent="0.3">
      <c r="A11" s="78" t="s">
        <v>186</v>
      </c>
      <c r="B11" s="78"/>
      <c r="C11" s="78"/>
      <c r="D11" s="78"/>
      <c r="E11" s="78"/>
    </row>
    <row r="12" spans="1:5" ht="15.6" x14ac:dyDescent="0.3">
      <c r="A12" s="51"/>
    </row>
    <row r="13" spans="1:5" ht="156" x14ac:dyDescent="0.3">
      <c r="A13" s="53"/>
      <c r="B13" s="53"/>
      <c r="C13" s="52" t="s">
        <v>187</v>
      </c>
      <c r="D13" s="52" t="s">
        <v>188</v>
      </c>
      <c r="E13" s="52" t="s">
        <v>189</v>
      </c>
    </row>
    <row r="14" spans="1:5" ht="46.8" x14ac:dyDescent="0.3">
      <c r="A14" s="53" t="s">
        <v>21</v>
      </c>
      <c r="B14" s="53" t="s">
        <v>190</v>
      </c>
      <c r="C14" s="60">
        <f>C16</f>
        <v>2987.7146899999998</v>
      </c>
      <c r="D14" s="54">
        <f>D16</f>
        <v>0.66</v>
      </c>
      <c r="E14" s="55">
        <f t="shared" ref="E14" si="0">E16</f>
        <v>400</v>
      </c>
    </row>
    <row r="15" spans="1:5" ht="15.6" x14ac:dyDescent="0.3">
      <c r="A15" s="53"/>
      <c r="B15" s="53" t="s">
        <v>191</v>
      </c>
      <c r="C15" s="52">
        <v>0</v>
      </c>
      <c r="D15" s="56">
        <v>0</v>
      </c>
      <c r="E15" s="52">
        <v>0</v>
      </c>
    </row>
    <row r="16" spans="1:5" ht="16.2" thickBot="1" x14ac:dyDescent="0.35">
      <c r="A16" s="53"/>
      <c r="B16" s="53" t="s">
        <v>192</v>
      </c>
      <c r="C16" s="83">
        <v>2987.7146899999998</v>
      </c>
      <c r="D16" s="54">
        <v>0.66</v>
      </c>
      <c r="E16" s="52">
        <v>400</v>
      </c>
    </row>
    <row r="17" spans="1:5" ht="15.6" x14ac:dyDescent="0.3">
      <c r="A17" s="53"/>
      <c r="B17" s="53" t="s">
        <v>193</v>
      </c>
      <c r="C17" s="53"/>
      <c r="D17" s="53"/>
      <c r="E17" s="53"/>
    </row>
    <row r="18" spans="1:5" ht="46.8" x14ac:dyDescent="0.3">
      <c r="A18" s="53" t="s">
        <v>34</v>
      </c>
      <c r="B18" s="53" t="s">
        <v>194</v>
      </c>
      <c r="C18" s="52">
        <v>0</v>
      </c>
      <c r="D18" s="52">
        <v>0</v>
      </c>
      <c r="E18" s="52">
        <v>0</v>
      </c>
    </row>
    <row r="19" spans="1:5" ht="15.6" x14ac:dyDescent="0.3">
      <c r="A19" s="53"/>
      <c r="B19" s="53" t="s">
        <v>191</v>
      </c>
      <c r="C19" s="52">
        <v>0</v>
      </c>
      <c r="D19" s="52">
        <v>0</v>
      </c>
      <c r="E19" s="52">
        <v>0</v>
      </c>
    </row>
    <row r="20" spans="1:5" ht="15.6" x14ac:dyDescent="0.3">
      <c r="A20" s="53"/>
      <c r="B20" s="53" t="s">
        <v>192</v>
      </c>
      <c r="C20" s="52">
        <v>0</v>
      </c>
      <c r="D20" s="52">
        <v>0</v>
      </c>
      <c r="E20" s="52">
        <v>0</v>
      </c>
    </row>
    <row r="21" spans="1:5" ht="15.6" x14ac:dyDescent="0.3">
      <c r="A21" s="53"/>
      <c r="B21" s="53" t="s">
        <v>193</v>
      </c>
      <c r="C21" s="52">
        <v>0</v>
      </c>
      <c r="D21" s="52">
        <v>0</v>
      </c>
      <c r="E21" s="52">
        <v>0</v>
      </c>
    </row>
    <row r="22" spans="1:5" ht="15.6" x14ac:dyDescent="0.3">
      <c r="A22" s="51"/>
    </row>
  </sheetData>
  <mergeCells count="9">
    <mergeCell ref="A9:E9"/>
    <mergeCell ref="A10:E10"/>
    <mergeCell ref="A11:E11"/>
    <mergeCell ref="A1:E1"/>
    <mergeCell ref="A2:E2"/>
    <mergeCell ref="A3:E3"/>
    <mergeCell ref="A4:E4"/>
    <mergeCell ref="A6:E6"/>
    <mergeCell ref="A8:E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7" workbookViewId="0">
      <selection activeCell="N12" sqref="N12"/>
    </sheetView>
  </sheetViews>
  <sheetFormatPr defaultRowHeight="14.4" x14ac:dyDescent="0.3"/>
  <cols>
    <col min="1" max="1" width="5.33203125" customWidth="1"/>
    <col min="2" max="2" width="32.88671875" customWidth="1"/>
    <col min="9" max="9" width="9.33203125" bestFit="1" customWidth="1"/>
  </cols>
  <sheetData>
    <row r="1" spans="1:11" ht="15.6" x14ac:dyDescent="0.3">
      <c r="A1" s="80" t="s">
        <v>117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.6" x14ac:dyDescent="0.3">
      <c r="A2" s="80" t="s">
        <v>171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6" x14ac:dyDescent="0.3">
      <c r="A3" s="80" t="s">
        <v>172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6" x14ac:dyDescent="0.3">
      <c r="A4" s="80" t="s">
        <v>173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x14ac:dyDescent="0.3">
      <c r="A5" s="80" t="s">
        <v>174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x14ac:dyDescent="0.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5.6" x14ac:dyDescent="0.3">
      <c r="A7" s="51"/>
    </row>
    <row r="8" spans="1:11" ht="15.6" x14ac:dyDescent="0.3">
      <c r="A8" s="78" t="s">
        <v>175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5.6" x14ac:dyDescent="0.3">
      <c r="A9" s="78" t="s">
        <v>195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15.6" x14ac:dyDescent="0.3">
      <c r="A10" s="78" t="s">
        <v>196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5.6" x14ac:dyDescent="0.3">
      <c r="A11" s="51"/>
    </row>
    <row r="12" spans="1:11" ht="36.6" customHeight="1" x14ac:dyDescent="0.3">
      <c r="A12" s="82" t="s">
        <v>197</v>
      </c>
      <c r="B12" s="82"/>
      <c r="C12" s="82" t="s">
        <v>198</v>
      </c>
      <c r="D12" s="82"/>
      <c r="E12" s="82"/>
      <c r="F12" s="82" t="s">
        <v>199</v>
      </c>
      <c r="G12" s="82"/>
      <c r="H12" s="82"/>
      <c r="I12" s="82" t="s">
        <v>200</v>
      </c>
      <c r="J12" s="82"/>
      <c r="K12" s="82"/>
    </row>
    <row r="13" spans="1:11" ht="31.2" x14ac:dyDescent="0.3">
      <c r="A13" s="82"/>
      <c r="B13" s="82"/>
      <c r="C13" s="52" t="s">
        <v>191</v>
      </c>
      <c r="D13" s="52" t="s">
        <v>192</v>
      </c>
      <c r="E13" s="52" t="s">
        <v>201</v>
      </c>
      <c r="F13" s="52" t="s">
        <v>191</v>
      </c>
      <c r="G13" s="52" t="s">
        <v>192</v>
      </c>
      <c r="H13" s="52" t="s">
        <v>201</v>
      </c>
      <c r="I13" s="52" t="s">
        <v>191</v>
      </c>
      <c r="J13" s="52" t="s">
        <v>192</v>
      </c>
      <c r="K13" s="52" t="s">
        <v>201</v>
      </c>
    </row>
    <row r="14" spans="1:11" ht="15.6" x14ac:dyDescent="0.3">
      <c r="A14" s="52" t="s">
        <v>21</v>
      </c>
      <c r="B14" s="53" t="s">
        <v>202</v>
      </c>
      <c r="C14" s="52">
        <f>C15</f>
        <v>5</v>
      </c>
      <c r="D14" s="52">
        <v>0</v>
      </c>
      <c r="E14" s="52">
        <v>0</v>
      </c>
      <c r="F14" s="52">
        <f>F15</f>
        <v>48</v>
      </c>
      <c r="G14" s="52">
        <v>0</v>
      </c>
      <c r="H14" s="52">
        <v>0</v>
      </c>
      <c r="I14" s="52">
        <f>I15</f>
        <v>2.2916500000000002</v>
      </c>
      <c r="J14" s="52">
        <v>0</v>
      </c>
      <c r="K14" s="52">
        <v>0</v>
      </c>
    </row>
    <row r="15" spans="1:11" ht="15.6" x14ac:dyDescent="0.3">
      <c r="A15" s="79"/>
      <c r="B15" s="57" t="s">
        <v>203</v>
      </c>
      <c r="C15" s="82">
        <v>5</v>
      </c>
      <c r="D15" s="82"/>
      <c r="E15" s="82"/>
      <c r="F15" s="82">
        <v>48</v>
      </c>
      <c r="G15" s="82"/>
      <c r="H15" s="82"/>
      <c r="I15" s="82">
        <f>(458.33+458.33+458.33+458.33+458.33)/1000</f>
        <v>2.2916500000000002</v>
      </c>
      <c r="J15" s="82"/>
      <c r="K15" s="82"/>
    </row>
    <row r="16" spans="1:11" x14ac:dyDescent="0.3">
      <c r="A16" s="79"/>
      <c r="B16" s="58" t="s">
        <v>204</v>
      </c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15.6" x14ac:dyDescent="0.3">
      <c r="A17" s="52" t="s">
        <v>34</v>
      </c>
      <c r="B17" s="53" t="s">
        <v>205</v>
      </c>
      <c r="C17" s="52">
        <v>5</v>
      </c>
      <c r="D17" s="52">
        <v>0</v>
      </c>
      <c r="E17" s="52">
        <v>0</v>
      </c>
      <c r="F17" s="52">
        <v>210</v>
      </c>
      <c r="G17" s="52">
        <v>0</v>
      </c>
      <c r="H17" s="52">
        <v>0</v>
      </c>
      <c r="I17" s="52">
        <f>(13058.8+9794.1+9794.1+458.33+10522.88)/1000</f>
        <v>43.628209999999996</v>
      </c>
      <c r="J17" s="52">
        <v>0</v>
      </c>
      <c r="K17" s="52">
        <v>0</v>
      </c>
    </row>
    <row r="18" spans="1:11" ht="15.6" x14ac:dyDescent="0.3">
      <c r="A18" s="79"/>
      <c r="B18" s="57" t="s">
        <v>203</v>
      </c>
      <c r="C18" s="82">
        <v>1</v>
      </c>
      <c r="D18" s="82"/>
      <c r="E18" s="79"/>
      <c r="F18" s="82">
        <v>80</v>
      </c>
      <c r="G18" s="82"/>
      <c r="H18" s="79"/>
      <c r="I18" s="79">
        <v>0.45833000000000002</v>
      </c>
      <c r="J18" s="79"/>
      <c r="K18" s="79"/>
    </row>
    <row r="19" spans="1:11" x14ac:dyDescent="0.3">
      <c r="A19" s="79"/>
      <c r="B19" s="58" t="s">
        <v>206</v>
      </c>
      <c r="C19" s="82"/>
      <c r="D19" s="82"/>
      <c r="E19" s="79"/>
      <c r="F19" s="82"/>
      <c r="G19" s="82"/>
      <c r="H19" s="79"/>
      <c r="I19" s="79"/>
      <c r="J19" s="79"/>
      <c r="K19" s="79"/>
    </row>
    <row r="20" spans="1:11" ht="15.6" x14ac:dyDescent="0.3">
      <c r="A20" s="52" t="s">
        <v>39</v>
      </c>
      <c r="B20" s="53" t="s">
        <v>207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</row>
    <row r="21" spans="1:11" ht="15.6" x14ac:dyDescent="0.3">
      <c r="A21" s="79"/>
      <c r="B21" s="57" t="s">
        <v>203</v>
      </c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15.6" x14ac:dyDescent="0.3">
      <c r="A22" s="79"/>
      <c r="B22" s="57" t="s">
        <v>208</v>
      </c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5.6" x14ac:dyDescent="0.3">
      <c r="A23" s="52" t="s">
        <v>45</v>
      </c>
      <c r="B23" s="53" t="s">
        <v>209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</row>
    <row r="24" spans="1:11" ht="15.6" x14ac:dyDescent="0.3">
      <c r="A24" s="79"/>
      <c r="B24" s="57" t="s">
        <v>203</v>
      </c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15.6" x14ac:dyDescent="0.3">
      <c r="A25" s="79"/>
      <c r="B25" s="57" t="s">
        <v>208</v>
      </c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5.6" x14ac:dyDescent="0.3">
      <c r="A26" s="52" t="s">
        <v>53</v>
      </c>
      <c r="B26" s="53" t="s">
        <v>210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</row>
    <row r="27" spans="1:11" ht="15.6" x14ac:dyDescent="0.3">
      <c r="A27" s="79"/>
      <c r="B27" s="57" t="s">
        <v>203</v>
      </c>
      <c r="C27" s="79"/>
      <c r="D27" s="79"/>
      <c r="E27" s="79"/>
      <c r="F27" s="79"/>
      <c r="G27" s="79"/>
      <c r="H27" s="79"/>
      <c r="I27" s="79"/>
      <c r="J27" s="79"/>
      <c r="K27" s="79"/>
    </row>
    <row r="28" spans="1:11" ht="15.6" x14ac:dyDescent="0.3">
      <c r="A28" s="79"/>
      <c r="B28" s="57" t="s">
        <v>208</v>
      </c>
      <c r="C28" s="79"/>
      <c r="D28" s="79"/>
      <c r="E28" s="79"/>
      <c r="F28" s="79"/>
      <c r="G28" s="79"/>
      <c r="H28" s="79"/>
      <c r="I28" s="79"/>
      <c r="J28" s="79"/>
      <c r="K28" s="79"/>
    </row>
    <row r="29" spans="1:11" ht="15.6" x14ac:dyDescent="0.3">
      <c r="A29" s="52" t="s">
        <v>59</v>
      </c>
      <c r="B29" s="53" t="s">
        <v>211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</row>
    <row r="30" spans="1:11" ht="15.6" x14ac:dyDescent="0.3">
      <c r="A30" s="51"/>
    </row>
    <row r="31" spans="1:11" ht="15.6" x14ac:dyDescent="0.3">
      <c r="A31" s="78" t="s">
        <v>212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1:11" ht="15.6" x14ac:dyDescent="0.3">
      <c r="A32" s="81" t="s">
        <v>213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5.6" x14ac:dyDescent="0.3">
      <c r="A33" s="81" t="s">
        <v>214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1:11" ht="15.6" x14ac:dyDescent="0.3">
      <c r="A34" s="51"/>
    </row>
  </sheetData>
  <mergeCells count="65">
    <mergeCell ref="A8:K8"/>
    <mergeCell ref="A1:K1"/>
    <mergeCell ref="A2:K2"/>
    <mergeCell ref="A3:K3"/>
    <mergeCell ref="A4:K4"/>
    <mergeCell ref="A5:K6"/>
    <mergeCell ref="A9:K9"/>
    <mergeCell ref="A10:K10"/>
    <mergeCell ref="A12:B13"/>
    <mergeCell ref="C12:E12"/>
    <mergeCell ref="F12:H12"/>
    <mergeCell ref="I12:K12"/>
    <mergeCell ref="H15:H16"/>
    <mergeCell ref="I15:I16"/>
    <mergeCell ref="J15:J16"/>
    <mergeCell ref="K15:K16"/>
    <mergeCell ref="A18:A19"/>
    <mergeCell ref="C18:C19"/>
    <mergeCell ref="D18:D19"/>
    <mergeCell ref="E18:E19"/>
    <mergeCell ref="F18:F19"/>
    <mergeCell ref="G18:G19"/>
    <mergeCell ref="A15:A16"/>
    <mergeCell ref="C15:C16"/>
    <mergeCell ref="D15:D16"/>
    <mergeCell ref="E15:E16"/>
    <mergeCell ref="F15:F16"/>
    <mergeCell ref="G15:G16"/>
    <mergeCell ref="H18:H19"/>
    <mergeCell ref="I18:I19"/>
    <mergeCell ref="J18:J19"/>
    <mergeCell ref="K18:K19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A27:A28"/>
    <mergeCell ref="C27:C28"/>
    <mergeCell ref="D27:D28"/>
    <mergeCell ref="E27:E28"/>
    <mergeCell ref="F27:F28"/>
    <mergeCell ref="G27:G28"/>
    <mergeCell ref="A33:K33"/>
    <mergeCell ref="H27:H28"/>
    <mergeCell ref="I27:I28"/>
    <mergeCell ref="J27:J28"/>
    <mergeCell ref="K27:K28"/>
    <mergeCell ref="A31:K31"/>
    <mergeCell ref="A32:K32"/>
  </mergeCells>
  <hyperlinks>
    <hyperlink ref="B16" location="Par2101" tooltip="&lt;*&gt; Заявители, оплачивающие технологическое присоединение своих энергопринимающих устройств в размере не более 550 рублей." display="Par2101"/>
    <hyperlink ref="B19" location="Par2102" tooltip="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" display="Par210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Приложение1</vt:lpstr>
      <vt:lpstr>Приложение2</vt:lpstr>
      <vt:lpstr>Приложение3а</vt:lpstr>
      <vt:lpstr>Приложение3в</vt:lpstr>
      <vt:lpstr>Приложение4</vt:lpstr>
      <vt:lpstr>Приложение5</vt:lpstr>
      <vt:lpstr>Прилож.2 к Стандартам</vt:lpstr>
      <vt:lpstr>Прилож.3 к Стандартам</vt:lpstr>
      <vt:lpstr>Прилож.4 к Стандартам</vt:lpstr>
      <vt:lpstr>Прилож.5 к Стандартам</vt:lpstr>
      <vt:lpstr>Приложение2!Область_печати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2019-10-24T03:57:00Z</dcterms:modified>
</cp:coreProperties>
</file>